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defaultThemeVersion="124226"/>
  <xr:revisionPtr revIDLastSave="0" documentId="13_ncr:1_{56602408-F440-4B9B-940D-582629E14E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D12" i="1"/>
  <c r="G16" i="1"/>
  <c r="H16" i="1" l="1"/>
  <c r="G14" i="1"/>
  <c r="H11" i="1"/>
  <c r="G11" i="1"/>
  <c r="C13" i="1"/>
  <c r="C12" i="1"/>
  <c r="F29" i="1"/>
  <c r="C29" i="1"/>
  <c r="H27" i="1"/>
  <c r="G27" i="1"/>
  <c r="E27" i="1"/>
  <c r="D27" i="1"/>
  <c r="F26" i="1"/>
  <c r="F25" i="1"/>
  <c r="C25" i="1"/>
  <c r="F24" i="1"/>
  <c r="C24" i="1"/>
  <c r="F23" i="1"/>
  <c r="C23" i="1"/>
  <c r="F22" i="1"/>
  <c r="C22" i="1"/>
  <c r="F21" i="1"/>
  <c r="C21" i="1"/>
  <c r="F20" i="1"/>
  <c r="C20" i="1"/>
  <c r="F19" i="1"/>
  <c r="C19" i="1"/>
  <c r="F18" i="1"/>
  <c r="C18" i="1"/>
  <c r="C17" i="1"/>
  <c r="E16" i="1"/>
  <c r="D16" i="1"/>
  <c r="C15" i="1"/>
  <c r="E14" i="1"/>
  <c r="D14" i="1"/>
  <c r="F13" i="1"/>
  <c r="E11" i="1"/>
  <c r="D11" i="1"/>
  <c r="H32" i="2"/>
  <c r="H30" i="2" s="1"/>
  <c r="F30" i="2" s="1"/>
  <c r="G32" i="2"/>
  <c r="F32" i="2"/>
  <c r="E32" i="2"/>
  <c r="E30" i="2" s="1"/>
  <c r="D32" i="2"/>
  <c r="C32" i="2" s="1"/>
  <c r="G30" i="2"/>
  <c r="H29" i="2"/>
  <c r="F29" i="2" s="1"/>
  <c r="H28" i="2"/>
  <c r="G28" i="2"/>
  <c r="F28" i="2" s="1"/>
  <c r="C28" i="2"/>
  <c r="H27" i="2"/>
  <c r="G27" i="2"/>
  <c r="D27" i="2"/>
  <c r="C27" i="2" s="1"/>
  <c r="H26" i="2"/>
  <c r="G26" i="2"/>
  <c r="C26" i="2"/>
  <c r="H25" i="2"/>
  <c r="G25" i="2"/>
  <c r="F25" i="2" s="1"/>
  <c r="C25" i="2"/>
  <c r="H24" i="2"/>
  <c r="G24" i="2"/>
  <c r="E24" i="2"/>
  <c r="C24" i="2" s="1"/>
  <c r="F23" i="2"/>
  <c r="D23" i="2"/>
  <c r="C23" i="2" s="1"/>
  <c r="H22" i="2"/>
  <c r="G22" i="2"/>
  <c r="E22" i="2"/>
  <c r="C22" i="2" s="1"/>
  <c r="H21" i="2"/>
  <c r="F21" i="2" s="1"/>
  <c r="G21" i="2"/>
  <c r="E21" i="2"/>
  <c r="D21" i="2"/>
  <c r="H20" i="2"/>
  <c r="G20" i="2"/>
  <c r="E20" i="2"/>
  <c r="C20" i="2" s="1"/>
  <c r="D20" i="2"/>
  <c r="H19" i="2"/>
  <c r="F19" i="2" s="1"/>
  <c r="E19" i="2"/>
  <c r="C19" i="2" s="1"/>
  <c r="F18" i="2"/>
  <c r="C18" i="2"/>
  <c r="H17" i="2"/>
  <c r="F17" i="2" s="1"/>
  <c r="E17" i="2"/>
  <c r="C17" i="2" s="1"/>
  <c r="D17" i="2"/>
  <c r="H16" i="2"/>
  <c r="G16" i="2"/>
  <c r="D16" i="2"/>
  <c r="H15" i="2"/>
  <c r="F15" i="2"/>
  <c r="C15" i="2"/>
  <c r="H14" i="2"/>
  <c r="F14" i="2" s="1"/>
  <c r="G14" i="2"/>
  <c r="E14" i="2"/>
  <c r="E13" i="2" s="1"/>
  <c r="D14" i="2"/>
  <c r="G13" i="2"/>
  <c r="F12" i="2"/>
  <c r="G11" i="2"/>
  <c r="F11" i="2" s="1"/>
  <c r="E11" i="2"/>
  <c r="C11" i="2" s="1"/>
  <c r="H10" i="2"/>
  <c r="G10" i="2"/>
  <c r="F10" i="2" s="1"/>
  <c r="D10" i="2"/>
  <c r="S204" i="3"/>
  <c r="R204" i="3"/>
  <c r="F17" i="1" l="1"/>
  <c r="E9" i="1"/>
  <c r="E31" i="1" s="1"/>
  <c r="F15" i="1"/>
  <c r="H14" i="1"/>
  <c r="F14" i="1" s="1"/>
  <c r="F12" i="1"/>
  <c r="F20" i="2"/>
  <c r="F22" i="2"/>
  <c r="F26" i="2"/>
  <c r="F27" i="2"/>
  <c r="C16" i="1"/>
  <c r="G8" i="2"/>
  <c r="C14" i="2"/>
  <c r="F16" i="2"/>
  <c r="C21" i="2"/>
  <c r="F24" i="2"/>
  <c r="D30" i="2"/>
  <c r="C30" i="2" s="1"/>
  <c r="C11" i="1"/>
  <c r="C27" i="1"/>
  <c r="F11" i="1"/>
  <c r="F16" i="1"/>
  <c r="F27" i="1"/>
  <c r="D9" i="1"/>
  <c r="G9" i="1"/>
  <c r="G31" i="1" s="1"/>
  <c r="C14" i="1"/>
  <c r="G33" i="2"/>
  <c r="D13" i="2"/>
  <c r="H13" i="2"/>
  <c r="H8" i="2" s="1"/>
  <c r="H33" i="2" s="1"/>
  <c r="E16" i="2"/>
  <c r="C16" i="2" s="1"/>
  <c r="E10" i="2"/>
  <c r="H9" i="1" l="1"/>
  <c r="H31" i="1" s="1"/>
  <c r="C9" i="1"/>
  <c r="C31" i="1" s="1"/>
  <c r="F13" i="2"/>
  <c r="F8" i="2" s="1"/>
  <c r="F33" i="2" s="1"/>
  <c r="F9" i="1"/>
  <c r="F31" i="1" s="1"/>
  <c r="D31" i="1"/>
  <c r="D8" i="2"/>
  <c r="C13" i="2"/>
  <c r="C10" i="2"/>
  <c r="E8" i="2"/>
  <c r="E33" i="2" s="1"/>
  <c r="C8" i="2" l="1"/>
  <c r="C33" i="2" s="1"/>
  <c r="D33" i="2"/>
</calcChain>
</file>

<file path=xl/sharedStrings.xml><?xml version="1.0" encoding="utf-8"?>
<sst xmlns="http://schemas.openxmlformats.org/spreadsheetml/2006/main" count="87" uniqueCount="56">
  <si>
    <t>Programe, subprograme, categorii de cheltuieli</t>
  </si>
  <si>
    <t>Total</t>
  </si>
  <si>
    <t>din care</t>
  </si>
  <si>
    <t>A. Programul „Promovarea sportului de</t>
  </si>
  <si>
    <r>
      <t>performanţă” – total,</t>
    </r>
    <r>
      <rPr>
        <sz val="10"/>
        <color theme="1"/>
        <rFont val="Times New Roman"/>
        <family val="1"/>
      </rPr>
      <t xml:space="preserve"> din care :buget de stat </t>
    </r>
  </si>
  <si>
    <t>■  cercetare ştiinţifică</t>
  </si>
  <si>
    <t>■ alte cheltuieli (se va specifica natura acestora)</t>
  </si>
  <si>
    <t>■ premii (medalii, diplome, tricouri, etc)</t>
  </si>
  <si>
    <t>■ cheltuieli de participare/organizare competiţii sportive internaţionale (transport internaţional/intern cazare, diurnă/masă, alte cheltuieli prevăzute de lege)</t>
  </si>
  <si>
    <r>
      <t xml:space="preserve">V. </t>
    </r>
    <r>
      <rPr>
        <sz val="10"/>
        <color theme="1"/>
        <rFont val="Times New Roman"/>
        <family val="1"/>
      </rPr>
      <t>Cheltuieli bunuri şi servicii, altele decât cele prevăzute la pct. I, II, III şi IV necesare desfăşurării programului, cu excepţia cheltuielilor de telefonie şi a celor privind carburanţii</t>
    </r>
  </si>
  <si>
    <t>B. Programul „Întreţinerea, funcţionarea şi</t>
  </si>
  <si>
    <t>TOTAL A+B</t>
  </si>
  <si>
    <t>dezvoltarea bazei materiale sportive – total, din care</t>
  </si>
  <si>
    <t>■ cazare, masă, transport, susţinătoare de efort şi medicamente</t>
  </si>
  <si>
    <r>
      <rPr>
        <b/>
        <sz val="10"/>
        <color theme="1"/>
        <rFont val="Times New Roman"/>
        <family val="1"/>
      </rPr>
      <t>VI</t>
    </r>
    <r>
      <rPr>
        <sz val="10"/>
        <color theme="1"/>
        <rFont val="Times New Roman"/>
        <family val="1"/>
      </rPr>
      <t xml:space="preserve"> Cheltuieli pentru materiale si echipament sportiv (inclusiv echipament de reprezentare)</t>
    </r>
  </si>
  <si>
    <r>
      <rPr>
        <b/>
        <sz val="10"/>
        <color theme="1"/>
        <rFont val="Times New Roman"/>
        <family val="1"/>
      </rPr>
      <t>VII</t>
    </r>
    <r>
      <rPr>
        <sz val="10"/>
        <color theme="1"/>
        <rFont val="Times New Roman"/>
        <family val="1"/>
      </rPr>
      <t xml:space="preserve"> Cheltuieli pentru control doping</t>
    </r>
  </si>
  <si>
    <r>
      <rPr>
        <b/>
        <sz val="10"/>
        <color theme="1"/>
        <rFont val="Times New Roman"/>
        <family val="1"/>
      </rPr>
      <t xml:space="preserve">VIII </t>
    </r>
    <r>
      <rPr>
        <sz val="10"/>
        <color theme="1"/>
        <rFont val="Times New Roman"/>
        <family val="1"/>
      </rPr>
      <t xml:space="preserve">Cheltuieli de participare la congrese, conferinţe internaţionale şi altele asemenea </t>
    </r>
  </si>
  <si>
    <r>
      <rPr>
        <b/>
        <sz val="10"/>
        <color theme="1"/>
        <rFont val="Times New Roman"/>
        <family val="1"/>
      </rPr>
      <t>IX</t>
    </r>
    <r>
      <rPr>
        <sz val="10"/>
        <color theme="1"/>
        <rFont val="Times New Roman"/>
        <family val="1"/>
      </rPr>
      <t xml:space="preserve"> Cheltuieli realizare cursuri de formare si  perfecţionare a antrenorilor</t>
    </r>
  </si>
  <si>
    <r>
      <rPr>
        <b/>
        <sz val="10"/>
        <color theme="1"/>
        <rFont val="Times New Roman"/>
        <family val="1"/>
      </rPr>
      <t>X.</t>
    </r>
    <r>
      <rPr>
        <sz val="10"/>
        <color theme="1"/>
        <rFont val="Times New Roman"/>
        <family val="1"/>
      </rPr>
      <t xml:space="preserve"> Cheltuieli activitati de pregatire, organizare/participare competitii pentru juniori mici </t>
    </r>
  </si>
  <si>
    <r>
      <rPr>
        <b/>
        <sz val="10"/>
        <color theme="1"/>
        <rFont val="Times New Roman"/>
        <family val="1"/>
      </rPr>
      <t>XII.</t>
    </r>
    <r>
      <rPr>
        <sz val="10"/>
        <color theme="1"/>
        <rFont val="Times New Roman"/>
        <family val="1"/>
      </rPr>
      <t xml:space="preserve"> Cheltuieli pt indemnizatii sportive juniori I ,tineret</t>
    </r>
    <r>
      <rPr>
        <b/>
        <sz val="10"/>
        <color theme="1"/>
        <rFont val="Times New Roman"/>
        <family val="1"/>
      </rPr>
      <t xml:space="preserve">         </t>
    </r>
  </si>
  <si>
    <t xml:space="preserve">PRESEDINTE                                       SECRETAR GENERAL                                    </t>
  </si>
  <si>
    <t>CONTABIL SEF</t>
  </si>
  <si>
    <r>
      <t xml:space="preserve">I. </t>
    </r>
    <r>
      <rPr>
        <sz val="10"/>
        <color theme="1"/>
        <rFont val="Times New Roman"/>
        <family val="1"/>
      </rPr>
      <t>Subprogramul calendar sportiv naţional – total, din care :</t>
    </r>
  </si>
  <si>
    <r>
      <t xml:space="preserve">II. </t>
    </r>
    <r>
      <rPr>
        <sz val="10"/>
        <color theme="1"/>
        <rFont val="Times New Roman"/>
        <family val="1"/>
      </rPr>
      <t>Subprogramul calendar sportiv internaţional (competiţii sportive internaţionale) – total,din care :</t>
    </r>
  </si>
  <si>
    <r>
      <t xml:space="preserve">III. </t>
    </r>
    <r>
      <rPr>
        <sz val="10"/>
        <color theme="1"/>
        <rFont val="Times New Roman"/>
        <family val="1"/>
      </rPr>
      <t>Subprogramul pregătire loturi olimpice şi/sau naţionale   total,</t>
    </r>
  </si>
  <si>
    <r>
      <rPr>
        <b/>
        <sz val="10"/>
        <color theme="1"/>
        <rFont val="Times New Roman"/>
        <family val="1"/>
      </rPr>
      <t>XI.</t>
    </r>
    <r>
      <rPr>
        <sz val="10"/>
        <color theme="1"/>
        <rFont val="Times New Roman"/>
        <family val="1"/>
      </rPr>
      <t xml:space="preserve"> Cheltuieli pt actiuni de pregatire,organizare/participare competitii pt copii sub 9 ani</t>
    </r>
  </si>
  <si>
    <t>Mariana CATUTI</t>
  </si>
  <si>
    <t>Agentiei Nationale pentru Sport</t>
  </si>
  <si>
    <t>Din bugetul</t>
  </si>
  <si>
    <t>Din veniturile proprii ale federaţiei</t>
  </si>
  <si>
    <t>Din venituri proprii ale federaţiei</t>
  </si>
  <si>
    <r>
      <rPr>
        <b/>
        <sz val="10"/>
        <color theme="1"/>
        <rFont val="Times New Roman"/>
        <family val="1"/>
      </rPr>
      <t>XIII.</t>
    </r>
    <r>
      <rPr>
        <sz val="10"/>
        <color theme="1"/>
        <rFont val="Times New Roman"/>
        <family val="1"/>
      </rPr>
      <t xml:space="preserve"> Cheltuieli cu persoanele cu nevoi speciale</t>
    </r>
  </si>
  <si>
    <t>1.Cheltuieli de întreţinere şi funcţionaresi modernizare a bunurilor imobile primite de catre federatiile sportive nationale in folos. gratuita din dom public/privat,sau care se afla in proprietatea privata a federatiei sp nationale</t>
  </si>
  <si>
    <t xml:space="preserve">■ premii (altele decât cele acordate de către A.N.S şi C.O.S.R) </t>
  </si>
  <si>
    <t xml:space="preserve">               C.Bugetul acţiunilor/activităţilor din cadrul programului/subprogramelor Federatiei       </t>
  </si>
  <si>
    <r>
      <t xml:space="preserve">IV . </t>
    </r>
    <r>
      <rPr>
        <sz val="10"/>
        <color theme="1"/>
        <rFont val="Times New Roman"/>
        <family val="1"/>
      </rPr>
      <t>Cheltuieli cu  salariile pentru  19 posturi finantate de la bugetul de stat si 9 posturi finantate din venituri proprii</t>
    </r>
  </si>
  <si>
    <t>Realizări 2024(lei)</t>
  </si>
  <si>
    <t>Propuneri 2025 (lei)</t>
  </si>
  <si>
    <t>LUCA</t>
  </si>
  <si>
    <t>Constantin DIN                                       Nicolae</t>
  </si>
  <si>
    <t>■ cheltuieli cu organizarea competiţiilor sportive naţionale+barem arbitraj</t>
  </si>
  <si>
    <t>Realizări 2025(lei)</t>
  </si>
  <si>
    <t>Propuneri 2026 (lei)</t>
  </si>
  <si>
    <t xml:space="preserve">CONTABIL </t>
  </si>
  <si>
    <t>■ cheltuieli de participare/organizare competiţii sportive internaţionale (transport internaţional/intern, cazare, diurnă/masă)</t>
  </si>
  <si>
    <r>
      <t xml:space="preserve">V. </t>
    </r>
    <r>
      <rPr>
        <sz val="10"/>
        <color theme="1"/>
        <rFont val="Times New Roman"/>
        <family val="1"/>
      </rPr>
      <t>Cheltuieli bunuri şi servicii conform art.26 din Metodologie</t>
    </r>
  </si>
  <si>
    <r>
      <rPr>
        <b/>
        <sz val="10"/>
        <color theme="1"/>
        <rFont val="Times New Roman"/>
        <family val="1"/>
      </rPr>
      <t>VI</t>
    </r>
    <r>
      <rPr>
        <sz val="10"/>
        <color theme="1"/>
        <rFont val="Times New Roman"/>
        <family val="1"/>
      </rPr>
      <t xml:space="preserve"> Cheltuieli pentru materiale si echipament sportiv</t>
    </r>
  </si>
  <si>
    <r>
      <rPr>
        <b/>
        <sz val="10"/>
        <color theme="1"/>
        <rFont val="Times New Roman"/>
        <family val="1"/>
      </rPr>
      <t xml:space="preserve">VIII </t>
    </r>
    <r>
      <rPr>
        <sz val="10"/>
        <color theme="1"/>
        <rFont val="Times New Roman"/>
        <family val="1"/>
      </rPr>
      <t>Cheltuieli de participare la congrese, conferinţe internaţionale</t>
    </r>
  </si>
  <si>
    <r>
      <rPr>
        <b/>
        <sz val="10"/>
        <color theme="1"/>
        <rFont val="Times New Roman"/>
        <family val="1"/>
      </rPr>
      <t>XII.</t>
    </r>
    <r>
      <rPr>
        <sz val="10"/>
        <color theme="1"/>
        <rFont val="Times New Roman"/>
        <family val="1"/>
      </rPr>
      <t xml:space="preserve"> Cheltuieli cu persoanele cu nevoi speciale</t>
    </r>
  </si>
  <si>
    <t>b.1.Cheltuieli din alocatii de la bugetul de stat,care se utilizeaza exclusiv pentru finantarea cheltuielilor de intretinere,functionare si modernizare  a bazei materiale sportive aflate in folosinta gratuita din dom public/privat al statului</t>
  </si>
  <si>
    <t>b.2.Cheltuieli din alocatii de la bugetul de stat,care se utilizeaza exclusiv pt finantarea cheltuielilor de functionare a bazei materiale sportive aflate in folosinta gratuita din dom public/privatlocal sau care se afla in propietatea privata a Federatiei Sportive Nationale</t>
  </si>
  <si>
    <t>■ cheltuieli cu organizarea competiţiilor sportive naţionale</t>
  </si>
  <si>
    <t>IV .Cheltuieli aferente posturilor care derulează programul, corespunzătoare unui număr 6  de posturi ce  pot fi finanțate  de la bugetul de stat</t>
  </si>
  <si>
    <t>Gabriel Toncean</t>
  </si>
  <si>
    <t>Virgil Boros</t>
  </si>
  <si>
    <t>Ioana Tudor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</si>
</sst>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Verdana"/>
      <family val="2"/>
    </font>
    <font>
      <sz val="9"/>
      <color theme="1"/>
      <name val="Verdana"/>
      <family val="2"/>
    </font>
    <font>
      <sz val="10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4" xfId="0" applyBorder="1" applyAlignment="1">
      <alignment vertical="top" wrapText="1"/>
    </xf>
    <xf numFmtId="0" fontId="1" fillId="0" borderId="8" xfId="0" applyFont="1" applyBorder="1" applyAlignment="1">
      <alignment horizontal="justify" vertical="top" wrapText="1"/>
    </xf>
    <xf numFmtId="0" fontId="1" fillId="0" borderId="7" xfId="0" applyFont="1" applyBorder="1" applyAlignment="1">
      <alignment horizontal="justify" vertical="top" wrapText="1"/>
    </xf>
    <xf numFmtId="0" fontId="4" fillId="0" borderId="3" xfId="0" applyFont="1" applyBorder="1" applyAlignment="1">
      <alignment horizontal="justify" vertical="top"/>
    </xf>
    <xf numFmtId="0" fontId="4" fillId="0" borderId="4" xfId="0" applyFont="1" applyBorder="1" applyAlignment="1">
      <alignment horizontal="justify" vertical="top"/>
    </xf>
    <xf numFmtId="0" fontId="2" fillId="0" borderId="3" xfId="0" applyFont="1" applyBorder="1" applyAlignment="1">
      <alignment horizontal="justify" vertical="top"/>
    </xf>
    <xf numFmtId="0" fontId="4" fillId="0" borderId="10" xfId="0" applyFont="1" applyBorder="1" applyAlignment="1">
      <alignment horizontal="justify" vertical="top"/>
    </xf>
    <xf numFmtId="0" fontId="4" fillId="0" borderId="1" xfId="0" applyFont="1" applyBorder="1" applyAlignment="1">
      <alignment horizontal="justify" vertical="top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justify" vertical="top"/>
    </xf>
    <xf numFmtId="0" fontId="2" fillId="0" borderId="3" xfId="0" applyFont="1" applyBorder="1" applyAlignment="1">
      <alignment horizontal="left" vertical="top" wrapText="1"/>
    </xf>
    <xf numFmtId="0" fontId="6" fillId="0" borderId="0" xfId="0" applyFont="1"/>
    <xf numFmtId="3" fontId="4" fillId="0" borderId="5" xfId="0" applyNumberFormat="1" applyFont="1" applyBorder="1" applyAlignment="1">
      <alignment horizontal="center" vertical="top" wrapText="1"/>
    </xf>
    <xf numFmtId="3" fontId="2" fillId="0" borderId="8" xfId="0" applyNumberFormat="1" applyFont="1" applyBorder="1" applyAlignment="1">
      <alignment horizontal="center" vertical="top" wrapText="1"/>
    </xf>
    <xf numFmtId="3" fontId="2" fillId="0" borderId="3" xfId="0" applyNumberFormat="1" applyFont="1" applyBorder="1" applyAlignment="1">
      <alignment horizontal="center" vertical="top" wrapText="1"/>
    </xf>
    <xf numFmtId="3" fontId="4" fillId="0" borderId="9" xfId="0" applyNumberFormat="1" applyFont="1" applyBorder="1" applyAlignment="1">
      <alignment horizontal="center" vertical="top" wrapText="1"/>
    </xf>
    <xf numFmtId="3" fontId="4" fillId="0" borderId="1" xfId="0" applyNumberFormat="1" applyFont="1" applyBorder="1" applyAlignment="1">
      <alignment horizontal="center" vertical="top" wrapText="1"/>
    </xf>
    <xf numFmtId="3" fontId="4" fillId="0" borderId="8" xfId="0" applyNumberFormat="1" applyFont="1" applyBorder="1" applyAlignment="1">
      <alignment horizontal="center" vertical="top" wrapText="1"/>
    </xf>
    <xf numFmtId="3" fontId="5" fillId="0" borderId="1" xfId="0" applyNumberFormat="1" applyFont="1" applyBorder="1" applyAlignment="1">
      <alignment horizontal="center" vertical="top" wrapText="1"/>
    </xf>
    <xf numFmtId="3" fontId="5" fillId="0" borderId="5" xfId="0" applyNumberFormat="1" applyFont="1" applyBorder="1" applyAlignment="1">
      <alignment horizontal="center" vertical="top" wrapText="1"/>
    </xf>
    <xf numFmtId="0" fontId="3" fillId="0" borderId="0" xfId="0" applyFont="1" applyAlignment="1">
      <alignment horizontal="justify" vertical="top"/>
    </xf>
    <xf numFmtId="3" fontId="5" fillId="0" borderId="0" xfId="0" applyNumberFormat="1" applyFont="1" applyAlignment="1">
      <alignment horizontal="center" vertical="top" wrapText="1"/>
    </xf>
    <xf numFmtId="0" fontId="8" fillId="0" borderId="0" xfId="0" applyFont="1" applyAlignment="1">
      <alignment horizontal="center"/>
    </xf>
    <xf numFmtId="0" fontId="3" fillId="0" borderId="0" xfId="0" applyFont="1"/>
    <xf numFmtId="3" fontId="2" fillId="0" borderId="0" xfId="0" applyNumberFormat="1" applyFont="1" applyAlignment="1">
      <alignment horizontal="center" vertical="top" wrapText="1"/>
    </xf>
    <xf numFmtId="3" fontId="4" fillId="0" borderId="11" xfId="0" applyNumberFormat="1" applyFont="1" applyBorder="1" applyAlignment="1">
      <alignment horizontal="center" vertical="top" wrapText="1"/>
    </xf>
    <xf numFmtId="3" fontId="4" fillId="0" borderId="7" xfId="0" applyNumberFormat="1" applyFont="1" applyBorder="1" applyAlignment="1">
      <alignment horizontal="center" vertical="top" wrapText="1"/>
    </xf>
    <xf numFmtId="3" fontId="2" fillId="0" borderId="4" xfId="0" applyNumberFormat="1" applyFont="1" applyBorder="1" applyAlignment="1">
      <alignment horizontal="center" vertical="top" wrapText="1"/>
    </xf>
    <xf numFmtId="0" fontId="10" fillId="0" borderId="7" xfId="0" applyFont="1" applyBorder="1" applyAlignment="1">
      <alignment horizontal="justify" vertical="top" wrapText="1"/>
    </xf>
    <xf numFmtId="0" fontId="11" fillId="0" borderId="1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7" xfId="0" applyFont="1" applyBorder="1" applyAlignment="1">
      <alignment horizontal="center" vertical="top" wrapText="1"/>
    </xf>
    <xf numFmtId="0" fontId="11" fillId="0" borderId="7" xfId="0" applyFont="1" applyBorder="1" applyAlignment="1">
      <alignment horizontal="center" vertical="top" wrapText="1"/>
    </xf>
    <xf numFmtId="0" fontId="12" fillId="0" borderId="7" xfId="0" applyFont="1" applyBorder="1" applyAlignment="1">
      <alignment vertical="top" wrapText="1"/>
    </xf>
    <xf numFmtId="0" fontId="12" fillId="0" borderId="4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horizontal="justify" vertical="top" wrapText="1"/>
    </xf>
    <xf numFmtId="0" fontId="13" fillId="2" borderId="1" xfId="0" applyFont="1" applyFill="1" applyBorder="1" applyAlignment="1">
      <alignment horizontal="justify" vertical="top"/>
    </xf>
    <xf numFmtId="0" fontId="8" fillId="0" borderId="0" xfId="0" applyFont="1" applyAlignment="1">
      <alignment horizontal="center"/>
    </xf>
    <xf numFmtId="0" fontId="3" fillId="0" borderId="9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0" fillId="0" borderId="4" xfId="0" applyBorder="1"/>
    <xf numFmtId="0" fontId="2" fillId="0" borderId="2" xfId="0" applyFont="1" applyBorder="1" applyAlignment="1">
      <alignment horizontal="justify" vertical="top" wrapText="1"/>
    </xf>
    <xf numFmtId="0" fontId="2" fillId="0" borderId="4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4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top" wrapText="1"/>
    </xf>
    <xf numFmtId="3" fontId="4" fillId="0" borderId="4" xfId="0" applyNumberFormat="1" applyFont="1" applyBorder="1" applyAlignment="1">
      <alignment horizontal="center" vertical="top" wrapText="1"/>
    </xf>
    <xf numFmtId="0" fontId="7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12" fillId="0" borderId="2" xfId="0" applyFont="1" applyBorder="1" applyAlignment="1">
      <alignment horizontal="center" vertical="top" wrapText="1"/>
    </xf>
    <xf numFmtId="0" fontId="12" fillId="0" borderId="4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35"/>
  <sheetViews>
    <sheetView tabSelected="1" topLeftCell="B1" zoomScaleNormal="100" workbookViewId="0">
      <selection activeCell="D45" sqref="D45"/>
    </sheetView>
  </sheetViews>
  <sheetFormatPr defaultRowHeight="15" x14ac:dyDescent="0.25"/>
  <cols>
    <col min="1" max="1" width="5.85546875" customWidth="1"/>
    <col min="2" max="2" width="45.42578125" customWidth="1"/>
    <col min="3" max="3" width="10" customWidth="1"/>
    <col min="4" max="4" width="11.28515625" customWidth="1"/>
    <col min="5" max="5" width="12" customWidth="1"/>
    <col min="6" max="6" width="10.85546875" customWidth="1"/>
    <col min="7" max="7" width="11.7109375" customWidth="1"/>
    <col min="8" max="8" width="12" customWidth="1"/>
  </cols>
  <sheetData>
    <row r="2" spans="2:8" ht="18.75" x14ac:dyDescent="0.3">
      <c r="B2" s="23"/>
      <c r="C2" s="23"/>
      <c r="D2" s="23"/>
      <c r="E2" s="23"/>
      <c r="F2" s="23"/>
      <c r="G2" s="23"/>
      <c r="H2" s="23"/>
    </row>
    <row r="3" spans="2:8" ht="15.75" customHeight="1" x14ac:dyDescent="0.3">
      <c r="B3" s="44" t="s">
        <v>34</v>
      </c>
      <c r="C3" s="44"/>
      <c r="D3" s="44"/>
      <c r="E3" s="44"/>
      <c r="F3" s="44"/>
      <c r="G3" s="44"/>
      <c r="H3" s="44"/>
    </row>
    <row r="4" spans="2:8" ht="36.75" customHeight="1" thickBot="1" x14ac:dyDescent="0.35">
      <c r="B4" s="23"/>
      <c r="C4" s="23"/>
      <c r="D4" s="23"/>
      <c r="E4" s="23"/>
      <c r="F4" s="23"/>
      <c r="G4" s="23"/>
      <c r="H4" s="23"/>
    </row>
    <row r="5" spans="2:8" ht="24" customHeight="1" thickBot="1" x14ac:dyDescent="0.3">
      <c r="B5" s="42"/>
      <c r="C5" s="45" t="s">
        <v>41</v>
      </c>
      <c r="D5" s="46"/>
      <c r="E5" s="47"/>
      <c r="F5" s="45" t="s">
        <v>42</v>
      </c>
      <c r="G5" s="46"/>
      <c r="H5" s="47"/>
    </row>
    <row r="6" spans="2:8" ht="55.5" customHeight="1" thickBot="1" x14ac:dyDescent="0.3">
      <c r="B6" s="48" t="s">
        <v>0</v>
      </c>
      <c r="C6" s="54" t="s">
        <v>1</v>
      </c>
      <c r="D6" s="57" t="s">
        <v>2</v>
      </c>
      <c r="E6" s="58"/>
      <c r="F6" s="59" t="s">
        <v>1</v>
      </c>
      <c r="G6" s="57" t="s">
        <v>2</v>
      </c>
      <c r="H6" s="58"/>
    </row>
    <row r="7" spans="2:8" ht="15.75" customHeight="1" x14ac:dyDescent="0.25">
      <c r="B7" s="48"/>
      <c r="C7" s="55"/>
      <c r="D7" s="2" t="s">
        <v>28</v>
      </c>
      <c r="E7" s="50" t="s">
        <v>29</v>
      </c>
      <c r="F7" s="48"/>
      <c r="G7" s="2" t="s">
        <v>28</v>
      </c>
      <c r="H7" s="52" t="s">
        <v>30</v>
      </c>
    </row>
    <row r="8" spans="2:8" ht="63.75" thickBot="1" x14ac:dyDescent="0.3">
      <c r="B8" s="1"/>
      <c r="C8" s="56"/>
      <c r="D8" s="29" t="s">
        <v>27</v>
      </c>
      <c r="E8" s="51"/>
      <c r="F8" s="60"/>
      <c r="G8" s="3" t="s">
        <v>27</v>
      </c>
      <c r="H8" s="53"/>
    </row>
    <row r="9" spans="2:8" ht="17.25" customHeight="1" x14ac:dyDescent="0.25">
      <c r="B9" s="4" t="s">
        <v>3</v>
      </c>
      <c r="C9" s="61">
        <f>D9+E9</f>
        <v>2486910</v>
      </c>
      <c r="D9" s="61">
        <f>D11+D14+D16+D18+D19+D20+D21+D22+D23+D24+D25+D26</f>
        <v>1321600</v>
      </c>
      <c r="E9" s="61">
        <f>E11+E14+E16+E18+E19+E20+E21+E22+E23+E24+E25+E26</f>
        <v>1165310</v>
      </c>
      <c r="F9" s="61">
        <f>F11+F14+F16+F18+F19+F20+F21+F22+F23+F24+F25+F26</f>
        <v>3221610</v>
      </c>
      <c r="G9" s="61">
        <f>G11+G14+G16+G18+G19+G20+G21+G22+G23+G24+G25+G26</f>
        <v>2944510</v>
      </c>
      <c r="H9" s="61">
        <f>H11+H14+H16+H18+H19+H20+H21+H22+H23+H24+H25+H26</f>
        <v>277100</v>
      </c>
    </row>
    <row r="10" spans="2:8" ht="27.75" customHeight="1" thickBot="1" x14ac:dyDescent="0.3">
      <c r="B10" s="5" t="s">
        <v>4</v>
      </c>
      <c r="C10" s="62"/>
      <c r="D10" s="62"/>
      <c r="E10" s="62"/>
      <c r="F10" s="62"/>
      <c r="G10" s="62"/>
      <c r="H10" s="62"/>
    </row>
    <row r="11" spans="2:8" ht="20.25" customHeight="1" thickBot="1" x14ac:dyDescent="0.3">
      <c r="B11" s="8" t="s">
        <v>22</v>
      </c>
      <c r="C11" s="13">
        <f t="shared" ref="C11:C17" si="0">D11+E11</f>
        <v>513438</v>
      </c>
      <c r="D11" s="13">
        <f>SUM(D12:D13)</f>
        <v>324667</v>
      </c>
      <c r="E11" s="13">
        <f>SUM(E12:E13)</f>
        <v>188771</v>
      </c>
      <c r="F11" s="26">
        <f t="shared" ref="F11:F19" si="1">G11+H11</f>
        <v>742500</v>
      </c>
      <c r="G11" s="13">
        <f>SUM(G12:G13)</f>
        <v>675000</v>
      </c>
      <c r="H11" s="13">
        <f>SUM(H12:H13)</f>
        <v>67500</v>
      </c>
    </row>
    <row r="12" spans="2:8" ht="32.25" customHeight="1" x14ac:dyDescent="0.25">
      <c r="B12" s="6" t="s">
        <v>51</v>
      </c>
      <c r="C12" s="14">
        <f t="shared" si="0"/>
        <v>453438</v>
      </c>
      <c r="D12" s="15">
        <f>324667-60000</f>
        <v>264667</v>
      </c>
      <c r="E12" s="25">
        <v>188771</v>
      </c>
      <c r="F12" s="41">
        <f t="shared" si="1"/>
        <v>632500</v>
      </c>
      <c r="G12" s="14">
        <f>300000+80000+70000+135000+90000-100000</f>
        <v>575000</v>
      </c>
      <c r="H12" s="14">
        <v>57500</v>
      </c>
    </row>
    <row r="13" spans="2:8" ht="43.5" customHeight="1" thickBot="1" x14ac:dyDescent="0.3">
      <c r="B13" s="6" t="s">
        <v>7</v>
      </c>
      <c r="C13" s="14">
        <f t="shared" si="0"/>
        <v>60000</v>
      </c>
      <c r="D13" s="15">
        <v>60000</v>
      </c>
      <c r="E13" s="25">
        <v>0</v>
      </c>
      <c r="F13" s="28">
        <f>G13+H13</f>
        <v>110000</v>
      </c>
      <c r="G13" s="14">
        <v>100000</v>
      </c>
      <c r="H13" s="14">
        <v>10000</v>
      </c>
    </row>
    <row r="14" spans="2:8" ht="34.9" customHeight="1" thickBot="1" x14ac:dyDescent="0.3">
      <c r="B14" s="9" t="s">
        <v>23</v>
      </c>
      <c r="C14" s="13">
        <f t="shared" si="0"/>
        <v>894533</v>
      </c>
      <c r="D14" s="13">
        <f>SUM(D15:D15)</f>
        <v>544078</v>
      </c>
      <c r="E14" s="13">
        <f>E15</f>
        <v>350455</v>
      </c>
      <c r="F14" s="27">
        <f t="shared" si="1"/>
        <v>1200600</v>
      </c>
      <c r="G14" s="13">
        <f>SUM(G15:G15)</f>
        <v>1100000</v>
      </c>
      <c r="H14" s="13">
        <f>H15</f>
        <v>100600</v>
      </c>
    </row>
    <row r="15" spans="2:8" ht="52.15" customHeight="1" thickBot="1" x14ac:dyDescent="0.3">
      <c r="B15" s="11" t="s">
        <v>44</v>
      </c>
      <c r="C15" s="14">
        <f t="shared" si="0"/>
        <v>894533</v>
      </c>
      <c r="D15" s="14">
        <v>544078</v>
      </c>
      <c r="E15" s="14">
        <v>350455</v>
      </c>
      <c r="F15" s="14">
        <f t="shared" si="1"/>
        <v>1200600</v>
      </c>
      <c r="G15" s="14">
        <v>1100000</v>
      </c>
      <c r="H15" s="14">
        <v>100600</v>
      </c>
    </row>
    <row r="16" spans="2:8" ht="27" customHeight="1" thickBot="1" x14ac:dyDescent="0.3">
      <c r="B16" s="8" t="s">
        <v>24</v>
      </c>
      <c r="C16" s="13">
        <f t="shared" si="0"/>
        <v>67559</v>
      </c>
      <c r="D16" s="13">
        <f>SUM(D17:D17)</f>
        <v>40654</v>
      </c>
      <c r="E16" s="13">
        <f>SUM(E17:E17)</f>
        <v>26905</v>
      </c>
      <c r="F16" s="13">
        <f t="shared" si="1"/>
        <v>210000</v>
      </c>
      <c r="G16" s="13">
        <f>G17</f>
        <v>190000</v>
      </c>
      <c r="H16" s="13">
        <f>H17</f>
        <v>20000</v>
      </c>
    </row>
    <row r="17" spans="2:8" ht="33.6" customHeight="1" thickBot="1" x14ac:dyDescent="0.3">
      <c r="B17" s="6" t="s">
        <v>13</v>
      </c>
      <c r="C17" s="14">
        <f t="shared" si="0"/>
        <v>67559</v>
      </c>
      <c r="D17" s="14">
        <v>40654</v>
      </c>
      <c r="E17" s="14">
        <v>26905</v>
      </c>
      <c r="F17" s="14">
        <f t="shared" si="1"/>
        <v>210000</v>
      </c>
      <c r="G17" s="14">
        <v>190000</v>
      </c>
      <c r="H17" s="14">
        <v>20000</v>
      </c>
    </row>
    <row r="18" spans="2:8" ht="39" thickBot="1" x14ac:dyDescent="0.3">
      <c r="B18" s="43" t="s">
        <v>52</v>
      </c>
      <c r="C18" s="16">
        <f t="shared" ref="C18:C19" si="2">D18+E18</f>
        <v>575968</v>
      </c>
      <c r="D18" s="17">
        <v>220968</v>
      </c>
      <c r="E18" s="17">
        <v>355000</v>
      </c>
      <c r="F18" s="17">
        <f t="shared" si="1"/>
        <v>487000</v>
      </c>
      <c r="G18" s="17">
        <v>437000</v>
      </c>
      <c r="H18" s="17">
        <v>50000</v>
      </c>
    </row>
    <row r="19" spans="2:8" ht="45" customHeight="1" thickBot="1" x14ac:dyDescent="0.3">
      <c r="B19" s="8" t="s">
        <v>45</v>
      </c>
      <c r="C19" s="17">
        <f t="shared" si="2"/>
        <v>339653</v>
      </c>
      <c r="D19" s="17">
        <v>129653</v>
      </c>
      <c r="E19" s="17">
        <v>210000</v>
      </c>
      <c r="F19" s="17">
        <f t="shared" si="1"/>
        <v>220000</v>
      </c>
      <c r="G19" s="17">
        <v>200000</v>
      </c>
      <c r="H19" s="17">
        <v>20000</v>
      </c>
    </row>
    <row r="20" spans="2:8" ht="54" customHeight="1" x14ac:dyDescent="0.25">
      <c r="B20" s="6" t="s">
        <v>46</v>
      </c>
      <c r="C20" s="18">
        <f>D20+E20</f>
        <v>38480</v>
      </c>
      <c r="D20" s="18">
        <v>38480</v>
      </c>
      <c r="E20" s="18">
        <v>0</v>
      </c>
      <c r="F20" s="18">
        <f>G20+H20</f>
        <v>160010</v>
      </c>
      <c r="G20" s="18">
        <v>160010</v>
      </c>
      <c r="H20" s="18">
        <v>0</v>
      </c>
    </row>
    <row r="21" spans="2:8" ht="24.75" customHeight="1" x14ac:dyDescent="0.25">
      <c r="B21" s="6" t="s">
        <v>15</v>
      </c>
      <c r="C21" s="18">
        <f t="shared" ref="C21:C25" si="3">D21+E21</f>
        <v>3175</v>
      </c>
      <c r="D21" s="18">
        <v>3100</v>
      </c>
      <c r="E21" s="18">
        <v>75</v>
      </c>
      <c r="F21" s="18">
        <f t="shared" ref="F21:F25" si="4">G21+H21</f>
        <v>12500</v>
      </c>
      <c r="G21" s="18">
        <v>12500</v>
      </c>
      <c r="H21" s="18">
        <v>0</v>
      </c>
    </row>
    <row r="22" spans="2:8" ht="25.5" x14ac:dyDescent="0.25">
      <c r="B22" s="6" t="s">
        <v>47</v>
      </c>
      <c r="C22" s="18">
        <f t="shared" si="3"/>
        <v>43856</v>
      </c>
      <c r="D22" s="18">
        <v>10000</v>
      </c>
      <c r="E22" s="18">
        <v>33856</v>
      </c>
      <c r="F22" s="18">
        <f t="shared" si="4"/>
        <v>100000</v>
      </c>
      <c r="G22" s="18">
        <v>90000</v>
      </c>
      <c r="H22" s="18">
        <v>10000</v>
      </c>
    </row>
    <row r="23" spans="2:8" ht="27" customHeight="1" x14ac:dyDescent="0.25">
      <c r="B23" s="6" t="s">
        <v>17</v>
      </c>
      <c r="C23" s="18">
        <f t="shared" si="3"/>
        <v>10248</v>
      </c>
      <c r="D23" s="18">
        <v>10000</v>
      </c>
      <c r="E23" s="18">
        <v>248</v>
      </c>
      <c r="F23" s="18">
        <f t="shared" si="4"/>
        <v>33000</v>
      </c>
      <c r="G23" s="18">
        <v>30000</v>
      </c>
      <c r="H23" s="18">
        <v>3000</v>
      </c>
    </row>
    <row r="24" spans="2:8" ht="30.75" customHeight="1" x14ac:dyDescent="0.25">
      <c r="B24" s="6" t="s">
        <v>18</v>
      </c>
      <c r="C24" s="18">
        <f t="shared" si="3"/>
        <v>0</v>
      </c>
      <c r="D24" s="18">
        <v>0</v>
      </c>
      <c r="E24" s="18">
        <v>0</v>
      </c>
      <c r="F24" s="18">
        <f t="shared" si="4"/>
        <v>20750</v>
      </c>
      <c r="G24" s="18">
        <v>18750</v>
      </c>
      <c r="H24" s="18">
        <v>2000</v>
      </c>
    </row>
    <row r="25" spans="2:8" ht="38.25" x14ac:dyDescent="0.25">
      <c r="B25" s="6" t="s">
        <v>25</v>
      </c>
      <c r="C25" s="18">
        <f t="shared" si="3"/>
        <v>0</v>
      </c>
      <c r="D25" s="18">
        <v>0</v>
      </c>
      <c r="E25" s="18">
        <v>0</v>
      </c>
      <c r="F25" s="18">
        <f t="shared" si="4"/>
        <v>14500</v>
      </c>
      <c r="G25" s="18">
        <v>12500</v>
      </c>
      <c r="H25" s="18">
        <v>2000</v>
      </c>
    </row>
    <row r="26" spans="2:8" ht="27" customHeight="1" thickBot="1" x14ac:dyDescent="0.3">
      <c r="B26" s="6" t="s">
        <v>48</v>
      </c>
      <c r="C26" s="18">
        <v>0</v>
      </c>
      <c r="D26" s="18">
        <v>0</v>
      </c>
      <c r="E26" s="18">
        <v>0</v>
      </c>
      <c r="F26" s="18">
        <f>G26+H26</f>
        <v>20750</v>
      </c>
      <c r="G26" s="18">
        <v>18750</v>
      </c>
      <c r="H26" s="18">
        <v>2000</v>
      </c>
    </row>
    <row r="27" spans="2:8" x14ac:dyDescent="0.25">
      <c r="B27" s="7" t="s">
        <v>10</v>
      </c>
      <c r="C27" s="61">
        <f t="shared" ref="C27" si="5">D27+E27</f>
        <v>0</v>
      </c>
      <c r="D27" s="61">
        <f>D29+D30</f>
        <v>0</v>
      </c>
      <c r="E27" s="61">
        <f>E29+E30</f>
        <v>0</v>
      </c>
      <c r="F27" s="61">
        <f>G27+H27</f>
        <v>0</v>
      </c>
      <c r="G27" s="61">
        <f>SUM(G29)</f>
        <v>0</v>
      </c>
      <c r="H27" s="61">
        <f>SUM(H29)</f>
        <v>0</v>
      </c>
    </row>
    <row r="28" spans="2:8" ht="15.75" thickBot="1" x14ac:dyDescent="0.3">
      <c r="B28" s="5" t="s">
        <v>12</v>
      </c>
      <c r="C28" s="62"/>
      <c r="D28" s="62"/>
      <c r="E28" s="62"/>
      <c r="F28" s="62"/>
      <c r="G28" s="62"/>
      <c r="H28" s="62"/>
    </row>
    <row r="29" spans="2:8" ht="63.75" x14ac:dyDescent="0.25">
      <c r="B29" s="6" t="s">
        <v>49</v>
      </c>
      <c r="C29" s="14">
        <f>D29+E29</f>
        <v>0</v>
      </c>
      <c r="D29" s="14">
        <v>0</v>
      </c>
      <c r="E29" s="14">
        <v>0</v>
      </c>
      <c r="F29" s="14">
        <f>G29+H29</f>
        <v>0</v>
      </c>
      <c r="G29" s="14">
        <v>0</v>
      </c>
      <c r="H29" s="14">
        <v>0</v>
      </c>
    </row>
    <row r="30" spans="2:8" ht="64.5" thickBot="1" x14ac:dyDescent="0.3">
      <c r="B30" s="6" t="s">
        <v>50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  <c r="H30" s="14">
        <v>0</v>
      </c>
    </row>
    <row r="31" spans="2:8" ht="61.5" customHeight="1" thickBot="1" x14ac:dyDescent="0.3">
      <c r="B31" s="10" t="s">
        <v>11</v>
      </c>
      <c r="C31" s="19">
        <f t="shared" ref="C31:H31" si="6">C27+C9</f>
        <v>2486910</v>
      </c>
      <c r="D31" s="20">
        <f t="shared" si="6"/>
        <v>1321600</v>
      </c>
      <c r="E31" s="20">
        <f t="shared" si="6"/>
        <v>1165310</v>
      </c>
      <c r="F31" s="20">
        <f t="shared" si="6"/>
        <v>3221610</v>
      </c>
      <c r="G31" s="20">
        <f t="shared" si="6"/>
        <v>2944510</v>
      </c>
      <c r="H31" s="20">
        <f t="shared" si="6"/>
        <v>277100</v>
      </c>
    </row>
    <row r="32" spans="2:8" ht="15.75" x14ac:dyDescent="0.25">
      <c r="B32" s="21"/>
      <c r="C32" s="22"/>
      <c r="D32" s="22"/>
      <c r="E32" s="22"/>
      <c r="F32" s="22"/>
      <c r="G32" s="22"/>
      <c r="H32" s="22"/>
    </row>
    <row r="34" spans="2:6" ht="15.75" x14ac:dyDescent="0.25">
      <c r="B34" s="24" t="s">
        <v>20</v>
      </c>
      <c r="C34" s="12"/>
      <c r="D34" s="12"/>
      <c r="E34" s="49" t="s">
        <v>43</v>
      </c>
      <c r="F34" s="49"/>
    </row>
    <row r="35" spans="2:6" ht="15.75" x14ac:dyDescent="0.25">
      <c r="B35" s="24" t="s">
        <v>53</v>
      </c>
      <c r="C35" s="63" t="s">
        <v>54</v>
      </c>
      <c r="D35" s="63"/>
      <c r="E35" s="49" t="s">
        <v>55</v>
      </c>
      <c r="F35" s="49"/>
    </row>
  </sheetData>
  <mergeCells count="25">
    <mergeCell ref="H9:H10"/>
    <mergeCell ref="C27:C28"/>
    <mergeCell ref="G27:G28"/>
    <mergeCell ref="H27:H28"/>
    <mergeCell ref="E35:F35"/>
    <mergeCell ref="C35:D35"/>
    <mergeCell ref="D27:D28"/>
    <mergeCell ref="E27:E28"/>
    <mergeCell ref="F27:F28"/>
    <mergeCell ref="B3:H3"/>
    <mergeCell ref="C5:E5"/>
    <mergeCell ref="F5:H5"/>
    <mergeCell ref="B6:B7"/>
    <mergeCell ref="E34:F34"/>
    <mergeCell ref="E7:E8"/>
    <mergeCell ref="H7:H8"/>
    <mergeCell ref="C6:C8"/>
    <mergeCell ref="D6:E6"/>
    <mergeCell ref="F6:F8"/>
    <mergeCell ref="G6:H6"/>
    <mergeCell ref="G9:G10"/>
    <mergeCell ref="C9:C10"/>
    <mergeCell ref="D9:D10"/>
    <mergeCell ref="E9:E10"/>
    <mergeCell ref="F9:F10"/>
  </mergeCells>
  <pageMargins left="0.23622047244094491" right="0.23622047244094491" top="0.74803149606299213" bottom="0.74803149606299213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8"/>
  <sheetViews>
    <sheetView workbookViewId="0">
      <selection activeCell="B1" sqref="B1:H1048576"/>
    </sheetView>
  </sheetViews>
  <sheetFormatPr defaultRowHeight="15" x14ac:dyDescent="0.25"/>
  <cols>
    <col min="2" max="2" width="45.42578125" customWidth="1"/>
    <col min="3" max="3" width="10" customWidth="1"/>
    <col min="4" max="4" width="11.28515625" customWidth="1"/>
    <col min="5" max="5" width="12" customWidth="1"/>
    <col min="6" max="6" width="10.85546875" customWidth="1"/>
    <col min="7" max="7" width="11.7109375" customWidth="1"/>
    <col min="8" max="8" width="12" customWidth="1"/>
  </cols>
  <sheetData>
    <row r="2" spans="2:8" ht="20.25" x14ac:dyDescent="0.3">
      <c r="B2" s="64" t="s">
        <v>34</v>
      </c>
      <c r="C2" s="64"/>
      <c r="D2" s="64"/>
      <c r="E2" s="64"/>
      <c r="F2" s="64"/>
      <c r="G2" s="64"/>
      <c r="H2" s="64"/>
    </row>
    <row r="3" spans="2:8" ht="19.5" thickBot="1" x14ac:dyDescent="0.35">
      <c r="B3" s="23"/>
      <c r="C3" s="23"/>
      <c r="D3" s="23"/>
      <c r="E3" s="23"/>
      <c r="F3" s="23"/>
      <c r="G3" s="23"/>
      <c r="H3" s="23"/>
    </row>
    <row r="4" spans="2:8" ht="16.5" thickBot="1" x14ac:dyDescent="0.3">
      <c r="B4" s="42"/>
      <c r="C4" s="45" t="s">
        <v>36</v>
      </c>
      <c r="D4" s="46"/>
      <c r="E4" s="47"/>
      <c r="F4" s="45" t="s">
        <v>37</v>
      </c>
      <c r="G4" s="46"/>
      <c r="H4" s="47"/>
    </row>
    <row r="5" spans="2:8" ht="16.5" thickBot="1" x14ac:dyDescent="0.3">
      <c r="B5" s="48" t="s">
        <v>0</v>
      </c>
      <c r="C5" s="54" t="s">
        <v>1</v>
      </c>
      <c r="D5" s="57" t="s">
        <v>2</v>
      </c>
      <c r="E5" s="58"/>
      <c r="F5" s="59" t="s">
        <v>1</v>
      </c>
      <c r="G5" s="57" t="s">
        <v>2</v>
      </c>
      <c r="H5" s="58"/>
    </row>
    <row r="6" spans="2:8" ht="15.75" x14ac:dyDescent="0.25">
      <c r="B6" s="48"/>
      <c r="C6" s="55"/>
      <c r="D6" s="2" t="s">
        <v>28</v>
      </c>
      <c r="E6" s="50" t="s">
        <v>29</v>
      </c>
      <c r="F6" s="48"/>
      <c r="G6" s="2" t="s">
        <v>28</v>
      </c>
      <c r="H6" s="52" t="s">
        <v>30</v>
      </c>
    </row>
    <row r="7" spans="2:8" ht="63.75" thickBot="1" x14ac:dyDescent="0.3">
      <c r="B7" s="1"/>
      <c r="C7" s="56"/>
      <c r="D7" s="29" t="s">
        <v>27</v>
      </c>
      <c r="E7" s="51"/>
      <c r="F7" s="60"/>
      <c r="G7" s="3" t="s">
        <v>27</v>
      </c>
      <c r="H7" s="53"/>
    </row>
    <row r="8" spans="2:8" x14ac:dyDescent="0.25">
      <c r="B8" s="4" t="s">
        <v>3</v>
      </c>
      <c r="C8" s="61">
        <f>D8+E8</f>
        <v>24823059</v>
      </c>
      <c r="D8" s="61">
        <f>D10+D13+D16+D20+D21+D22+D23+D24+D25+D26+D27+D28</f>
        <v>6876896</v>
      </c>
      <c r="E8" s="61">
        <f>E10+E13+E16+E20+E21+E22+E23+E24+E25+E26+E27+E28</f>
        <v>17946163</v>
      </c>
      <c r="F8" s="61">
        <f>F10+F13+F16+F20+F21+F22+F23+F24+F25+F26+F27+F28+F29</f>
        <v>49540000</v>
      </c>
      <c r="G8" s="61">
        <f>G10+G13+G16+G20+G21+G22+G23+G24+G25+G26+G27+G28+G29</f>
        <v>18200000</v>
      </c>
      <c r="H8" s="61">
        <f t="shared" ref="H8" si="0">H10+H13+H16+H20+H21+H22+H23+H24+H25+H26+H27+H28+H29</f>
        <v>31340000</v>
      </c>
    </row>
    <row r="9" spans="2:8" ht="15.75" thickBot="1" x14ac:dyDescent="0.3">
      <c r="B9" s="5" t="s">
        <v>4</v>
      </c>
      <c r="C9" s="62"/>
      <c r="D9" s="62"/>
      <c r="E9" s="62"/>
      <c r="F9" s="62"/>
      <c r="G9" s="62"/>
      <c r="H9" s="62"/>
    </row>
    <row r="10" spans="2:8" ht="26.25" thickBot="1" x14ac:dyDescent="0.3">
      <c r="B10" s="8" t="s">
        <v>22</v>
      </c>
      <c r="C10" s="13">
        <f>D10+E10</f>
        <v>2540000</v>
      </c>
      <c r="D10" s="13">
        <f>SUM(D11:D12)</f>
        <v>0</v>
      </c>
      <c r="E10" s="13">
        <f>SUM(E11:E12)</f>
        <v>2540000</v>
      </c>
      <c r="F10" s="26">
        <f t="shared" ref="F10:F21" si="1">G10+H10</f>
        <v>4000000</v>
      </c>
      <c r="G10" s="13">
        <f>SUM(G11:G12)</f>
        <v>1500000</v>
      </c>
      <c r="H10" s="13">
        <f>SUM(H11:H12)</f>
        <v>2500000</v>
      </c>
    </row>
    <row r="11" spans="2:8" ht="25.5" x14ac:dyDescent="0.25">
      <c r="B11" s="6" t="s">
        <v>40</v>
      </c>
      <c r="C11" s="14">
        <f>D11+E11</f>
        <v>2540000</v>
      </c>
      <c r="D11" s="15">
        <v>0</v>
      </c>
      <c r="E11" s="25">
        <f>240000+2300000</f>
        <v>2540000</v>
      </c>
      <c r="F11" s="41">
        <f t="shared" si="1"/>
        <v>2800000</v>
      </c>
      <c r="G11" s="14">
        <f>500000</f>
        <v>500000</v>
      </c>
      <c r="H11" s="14">
        <v>2300000</v>
      </c>
    </row>
    <row r="12" spans="2:8" ht="15.75" thickBot="1" x14ac:dyDescent="0.3">
      <c r="B12" s="6" t="s">
        <v>7</v>
      </c>
      <c r="C12" s="14"/>
      <c r="D12" s="15"/>
      <c r="E12" s="25">
        <v>0</v>
      </c>
      <c r="F12" s="28">
        <f>G12+H12</f>
        <v>1200000</v>
      </c>
      <c r="G12" s="14">
        <v>1000000</v>
      </c>
      <c r="H12" s="14">
        <v>200000</v>
      </c>
    </row>
    <row r="13" spans="2:8" ht="26.25" thickBot="1" x14ac:dyDescent="0.3">
      <c r="B13" s="9" t="s">
        <v>23</v>
      </c>
      <c r="C13" s="13">
        <f>D13+E13</f>
        <v>6132785</v>
      </c>
      <c r="D13" s="13">
        <f>SUM(D14:D15)</f>
        <v>3090546</v>
      </c>
      <c r="E13" s="13">
        <f>E14+E15</f>
        <v>3042239</v>
      </c>
      <c r="F13" s="27">
        <f t="shared" si="1"/>
        <v>15050000</v>
      </c>
      <c r="G13" s="13">
        <f>SUM(G14:G15)</f>
        <v>5000000</v>
      </c>
      <c r="H13" s="13">
        <f>H14+H15</f>
        <v>10050000</v>
      </c>
    </row>
    <row r="14" spans="2:8" ht="38.25" x14ac:dyDescent="0.25">
      <c r="B14" s="11" t="s">
        <v>8</v>
      </c>
      <c r="C14" s="14">
        <f>D14+E14</f>
        <v>5897285</v>
      </c>
      <c r="D14" s="14">
        <f>3090546</f>
        <v>3090546</v>
      </c>
      <c r="E14" s="14">
        <f>1543843+338557+924339</f>
        <v>2806739</v>
      </c>
      <c r="F14" s="14">
        <f t="shared" si="1"/>
        <v>14800000</v>
      </c>
      <c r="G14" s="14">
        <f>5000000</f>
        <v>5000000</v>
      </c>
      <c r="H14" s="14">
        <f>9800000</f>
        <v>9800000</v>
      </c>
    </row>
    <row r="15" spans="2:8" ht="26.25" thickBot="1" x14ac:dyDescent="0.3">
      <c r="B15" s="6" t="s">
        <v>33</v>
      </c>
      <c r="C15" s="14">
        <f t="shared" ref="C15" si="2">D15+E15</f>
        <v>235500</v>
      </c>
      <c r="D15" s="14">
        <v>0</v>
      </c>
      <c r="E15" s="14">
        <v>235500</v>
      </c>
      <c r="F15" s="14">
        <f t="shared" si="1"/>
        <v>250000</v>
      </c>
      <c r="G15" s="14">
        <v>0</v>
      </c>
      <c r="H15" s="14">
        <f>250000</f>
        <v>250000</v>
      </c>
    </row>
    <row r="16" spans="2:8" ht="26.25" thickBot="1" x14ac:dyDescent="0.3">
      <c r="B16" s="8" t="s">
        <v>24</v>
      </c>
      <c r="C16" s="13">
        <f>D16+E16</f>
        <v>8865873</v>
      </c>
      <c r="D16" s="13">
        <f>SUM(D17:D19)</f>
        <v>2222435</v>
      </c>
      <c r="E16" s="13">
        <f>SUM(E17:E19)</f>
        <v>6643438</v>
      </c>
      <c r="F16" s="13">
        <f t="shared" si="1"/>
        <v>18950000</v>
      </c>
      <c r="G16" s="13">
        <f>G17+G18+G19</f>
        <v>7000000</v>
      </c>
      <c r="H16" s="13">
        <f>H17+H18+H19</f>
        <v>11950000</v>
      </c>
    </row>
    <row r="17" spans="2:8" ht="25.5" x14ac:dyDescent="0.25">
      <c r="B17" s="6" t="s">
        <v>13</v>
      </c>
      <c r="C17" s="14">
        <f>D17+E17</f>
        <v>6062242</v>
      </c>
      <c r="D17" s="14">
        <f>2222435</f>
        <v>2222435</v>
      </c>
      <c r="E17" s="14">
        <f>728066+281350+2830391</f>
        <v>3839807</v>
      </c>
      <c r="F17" s="14">
        <f t="shared" si="1"/>
        <v>18500000</v>
      </c>
      <c r="G17" s="14">
        <v>6700000</v>
      </c>
      <c r="H17" s="14">
        <f>11800000</f>
        <v>11800000</v>
      </c>
    </row>
    <row r="18" spans="2:8" x14ac:dyDescent="0.25">
      <c r="B18" s="6" t="s">
        <v>5</v>
      </c>
      <c r="C18" s="14">
        <f t="shared" ref="C18:C21" si="3">D18+E18</f>
        <v>0</v>
      </c>
      <c r="D18" s="14">
        <v>0</v>
      </c>
      <c r="E18" s="14">
        <v>0</v>
      </c>
      <c r="F18" s="14">
        <f t="shared" si="1"/>
        <v>0</v>
      </c>
      <c r="G18" s="14">
        <v>0</v>
      </c>
      <c r="H18" s="14">
        <v>0</v>
      </c>
    </row>
    <row r="19" spans="2:8" ht="15.75" thickBot="1" x14ac:dyDescent="0.3">
      <c r="B19" s="6" t="s">
        <v>6</v>
      </c>
      <c r="C19" s="14">
        <f t="shared" si="3"/>
        <v>2803631</v>
      </c>
      <c r="D19" s="14">
        <v>0</v>
      </c>
      <c r="E19" s="14">
        <f>2803631</f>
        <v>2803631</v>
      </c>
      <c r="F19" s="14">
        <f t="shared" si="1"/>
        <v>450000</v>
      </c>
      <c r="G19" s="14">
        <v>300000</v>
      </c>
      <c r="H19" s="14">
        <f>150000</f>
        <v>150000</v>
      </c>
    </row>
    <row r="20" spans="2:8" ht="39" thickBot="1" x14ac:dyDescent="0.3">
      <c r="B20" s="8" t="s">
        <v>35</v>
      </c>
      <c r="C20" s="16">
        <f t="shared" si="3"/>
        <v>4322774</v>
      </c>
      <c r="D20" s="17">
        <f>1134333</f>
        <v>1134333</v>
      </c>
      <c r="E20" s="17">
        <f>3188441</f>
        <v>3188441</v>
      </c>
      <c r="F20" s="17">
        <f t="shared" si="1"/>
        <v>4400000</v>
      </c>
      <c r="G20" s="17">
        <f>1400000</f>
        <v>1400000</v>
      </c>
      <c r="H20" s="17">
        <f>3000000</f>
        <v>3000000</v>
      </c>
    </row>
    <row r="21" spans="2:8" ht="51.75" thickBot="1" x14ac:dyDescent="0.3">
      <c r="B21" s="8" t="s">
        <v>9</v>
      </c>
      <c r="C21" s="17">
        <f t="shared" si="3"/>
        <v>1867147</v>
      </c>
      <c r="D21" s="17">
        <f>179582</f>
        <v>179582</v>
      </c>
      <c r="E21" s="17">
        <f>(1403838-179852)+18735+60923+106534+3451+73936+200000</f>
        <v>1687565</v>
      </c>
      <c r="F21" s="17">
        <f t="shared" si="1"/>
        <v>2700000</v>
      </c>
      <c r="G21" s="17">
        <f>400000</f>
        <v>400000</v>
      </c>
      <c r="H21" s="17">
        <f>2300000</f>
        <v>2300000</v>
      </c>
    </row>
    <row r="22" spans="2:8" ht="25.5" x14ac:dyDescent="0.25">
      <c r="B22" s="6" t="s">
        <v>14</v>
      </c>
      <c r="C22" s="18">
        <f>D22+E22</f>
        <v>634401</v>
      </c>
      <c r="D22" s="18">
        <v>0</v>
      </c>
      <c r="E22" s="18">
        <f>173022+461379</f>
        <v>634401</v>
      </c>
      <c r="F22" s="18">
        <f>G22+H22</f>
        <v>1500000</v>
      </c>
      <c r="G22" s="18">
        <f>500000</f>
        <v>500000</v>
      </c>
      <c r="H22" s="18">
        <f>1000000</f>
        <v>1000000</v>
      </c>
    </row>
    <row r="23" spans="2:8" x14ac:dyDescent="0.25">
      <c r="B23" s="6" t="s">
        <v>15</v>
      </c>
      <c r="C23" s="18">
        <f t="shared" ref="C23:C28" si="4">D23+E23</f>
        <v>50000</v>
      </c>
      <c r="D23" s="18">
        <f>50000</f>
        <v>50000</v>
      </c>
      <c r="E23" s="18">
        <v>0</v>
      </c>
      <c r="F23" s="18">
        <f t="shared" ref="F23:F28" si="5">G23+H23</f>
        <v>60000</v>
      </c>
      <c r="G23" s="18">
        <v>50000</v>
      </c>
      <c r="H23" s="18">
        <v>10000</v>
      </c>
    </row>
    <row r="24" spans="2:8" ht="25.5" x14ac:dyDescent="0.25">
      <c r="B24" s="6" t="s">
        <v>16</v>
      </c>
      <c r="C24" s="18">
        <f t="shared" si="4"/>
        <v>84000</v>
      </c>
      <c r="D24" s="18">
        <v>0</v>
      </c>
      <c r="E24" s="18">
        <f>84000</f>
        <v>84000</v>
      </c>
      <c r="F24" s="18">
        <f t="shared" si="5"/>
        <v>185000</v>
      </c>
      <c r="G24" s="18">
        <f>120000</f>
        <v>120000</v>
      </c>
      <c r="H24" s="18">
        <f>65000</f>
        <v>65000</v>
      </c>
    </row>
    <row r="25" spans="2:8" ht="25.5" x14ac:dyDescent="0.25">
      <c r="B25" s="6" t="s">
        <v>17</v>
      </c>
      <c r="C25" s="18">
        <f t="shared" si="4"/>
        <v>32027</v>
      </c>
      <c r="D25" s="18">
        <v>0</v>
      </c>
      <c r="E25" s="18">
        <v>32027</v>
      </c>
      <c r="F25" s="18">
        <f t="shared" si="5"/>
        <v>360000</v>
      </c>
      <c r="G25" s="18">
        <f>300000</f>
        <v>300000</v>
      </c>
      <c r="H25" s="18">
        <f>60000</f>
        <v>60000</v>
      </c>
    </row>
    <row r="26" spans="2:8" ht="25.5" x14ac:dyDescent="0.25">
      <c r="B26" s="6" t="s">
        <v>18</v>
      </c>
      <c r="C26" s="18">
        <f t="shared" si="4"/>
        <v>0</v>
      </c>
      <c r="D26" s="18">
        <v>0</v>
      </c>
      <c r="E26" s="18">
        <v>0</v>
      </c>
      <c r="F26" s="18">
        <f t="shared" si="5"/>
        <v>1700000</v>
      </c>
      <c r="G26" s="18">
        <f>1360000</f>
        <v>1360000</v>
      </c>
      <c r="H26" s="18">
        <f>340000</f>
        <v>340000</v>
      </c>
    </row>
    <row r="27" spans="2:8" ht="38.25" x14ac:dyDescent="0.25">
      <c r="B27" s="6" t="s">
        <v>25</v>
      </c>
      <c r="C27" s="18">
        <f t="shared" si="4"/>
        <v>294052</v>
      </c>
      <c r="D27" s="18">
        <f>200000</f>
        <v>200000</v>
      </c>
      <c r="E27" s="18">
        <v>94052</v>
      </c>
      <c r="F27" s="18">
        <f t="shared" si="5"/>
        <v>550000</v>
      </c>
      <c r="G27" s="18">
        <f>500000</f>
        <v>500000</v>
      </c>
      <c r="H27" s="18">
        <f>50000</f>
        <v>50000</v>
      </c>
    </row>
    <row r="28" spans="2:8" x14ac:dyDescent="0.25">
      <c r="B28" s="6" t="s">
        <v>19</v>
      </c>
      <c r="C28" s="18">
        <f t="shared" si="4"/>
        <v>0</v>
      </c>
      <c r="D28" s="18">
        <v>0</v>
      </c>
      <c r="E28" s="18">
        <v>0</v>
      </c>
      <c r="F28" s="18">
        <f t="shared" si="5"/>
        <v>70000</v>
      </c>
      <c r="G28" s="18">
        <f>60000</f>
        <v>60000</v>
      </c>
      <c r="H28" s="18">
        <f>10000</f>
        <v>10000</v>
      </c>
    </row>
    <row r="29" spans="2:8" ht="15.75" thickBot="1" x14ac:dyDescent="0.3">
      <c r="B29" s="6" t="s">
        <v>31</v>
      </c>
      <c r="C29" s="18">
        <v>0</v>
      </c>
      <c r="D29" s="18">
        <v>0</v>
      </c>
      <c r="E29" s="18">
        <v>0</v>
      </c>
      <c r="F29" s="18">
        <f>G29+H29</f>
        <v>15000</v>
      </c>
      <c r="G29" s="18">
        <v>10000</v>
      </c>
      <c r="H29" s="18">
        <f>5000</f>
        <v>5000</v>
      </c>
    </row>
    <row r="30" spans="2:8" x14ac:dyDescent="0.25">
      <c r="B30" s="7" t="s">
        <v>10</v>
      </c>
      <c r="C30" s="61">
        <f t="shared" ref="C30" si="6">D30+E30</f>
        <v>344396</v>
      </c>
      <c r="D30" s="61">
        <f>D32</f>
        <v>200000</v>
      </c>
      <c r="E30" s="61">
        <f>E32</f>
        <v>144396</v>
      </c>
      <c r="F30" s="61">
        <f>G30+H30</f>
        <v>500000</v>
      </c>
      <c r="G30" s="61">
        <f>SUM(G32)</f>
        <v>300000</v>
      </c>
      <c r="H30" s="61">
        <f>SUM(H32)</f>
        <v>200000</v>
      </c>
    </row>
    <row r="31" spans="2:8" ht="15.75" thickBot="1" x14ac:dyDescent="0.3">
      <c r="B31" s="5" t="s">
        <v>12</v>
      </c>
      <c r="C31" s="62"/>
      <c r="D31" s="62"/>
      <c r="E31" s="62"/>
      <c r="F31" s="62"/>
      <c r="G31" s="62"/>
      <c r="H31" s="62"/>
    </row>
    <row r="32" spans="2:8" ht="51.75" thickBot="1" x14ac:dyDescent="0.3">
      <c r="B32" s="6" t="s">
        <v>32</v>
      </c>
      <c r="C32" s="14">
        <f>D32+E32</f>
        <v>344396</v>
      </c>
      <c r="D32" s="14">
        <f>200000</f>
        <v>200000</v>
      </c>
      <c r="E32" s="14">
        <f>16729+15029+9748+28513+74377</f>
        <v>144396</v>
      </c>
      <c r="F32" s="14">
        <f>G32+H32</f>
        <v>500000</v>
      </c>
      <c r="G32" s="14">
        <f>300000</f>
        <v>300000</v>
      </c>
      <c r="H32" s="14">
        <f>200000</f>
        <v>200000</v>
      </c>
    </row>
    <row r="33" spans="2:8" ht="16.5" thickBot="1" x14ac:dyDescent="0.3">
      <c r="B33" s="10" t="s">
        <v>11</v>
      </c>
      <c r="C33" s="19">
        <f>C30+C8</f>
        <v>25167455</v>
      </c>
      <c r="D33" s="20">
        <f>D30+D8</f>
        <v>7076896</v>
      </c>
      <c r="E33" s="20">
        <f>E30+E8</f>
        <v>18090559</v>
      </c>
      <c r="F33" s="20">
        <f t="shared" ref="F33:H33" si="7">F30+F8</f>
        <v>50040000</v>
      </c>
      <c r="G33" s="20">
        <f t="shared" si="7"/>
        <v>18500000</v>
      </c>
      <c r="H33" s="20">
        <f t="shared" si="7"/>
        <v>31540000</v>
      </c>
    </row>
    <row r="34" spans="2:8" ht="15.75" x14ac:dyDescent="0.25">
      <c r="B34" s="21"/>
      <c r="C34" s="22"/>
      <c r="D34" s="22"/>
      <c r="E34" s="22"/>
      <c r="F34" s="22"/>
      <c r="G34" s="22"/>
      <c r="H34" s="22"/>
    </row>
    <row r="35" spans="2:8" ht="15.75" x14ac:dyDescent="0.25">
      <c r="B35" s="21"/>
      <c r="C35" s="22"/>
      <c r="D35" s="22"/>
      <c r="E35" s="22"/>
      <c r="F35" s="22"/>
      <c r="G35" s="22"/>
      <c r="H35" s="22"/>
    </row>
    <row r="37" spans="2:8" ht="15.75" x14ac:dyDescent="0.25">
      <c r="B37" s="24" t="s">
        <v>20</v>
      </c>
      <c r="C37" s="12"/>
      <c r="D37" s="12"/>
      <c r="E37" s="49" t="s">
        <v>21</v>
      </c>
      <c r="F37" s="49"/>
    </row>
    <row r="38" spans="2:8" ht="15.75" x14ac:dyDescent="0.25">
      <c r="B38" s="24" t="s">
        <v>39</v>
      </c>
      <c r="C38" s="63" t="s">
        <v>38</v>
      </c>
      <c r="D38" s="63"/>
      <c r="E38" s="49" t="s">
        <v>26</v>
      </c>
      <c r="F38" s="49"/>
    </row>
  </sheetData>
  <mergeCells count="25">
    <mergeCell ref="E37:F37"/>
    <mergeCell ref="C38:D38"/>
    <mergeCell ref="E38:F38"/>
    <mergeCell ref="C30:C31"/>
    <mergeCell ref="D30:D31"/>
    <mergeCell ref="E30:E31"/>
    <mergeCell ref="F30:F31"/>
    <mergeCell ref="G30:G31"/>
    <mergeCell ref="H30:H31"/>
    <mergeCell ref="C8:C9"/>
    <mergeCell ref="D8:D9"/>
    <mergeCell ref="E8:E9"/>
    <mergeCell ref="F8:F9"/>
    <mergeCell ref="G8:G9"/>
    <mergeCell ref="H8:H9"/>
    <mergeCell ref="B2:H2"/>
    <mergeCell ref="C4:E4"/>
    <mergeCell ref="F4:H4"/>
    <mergeCell ref="B5:B6"/>
    <mergeCell ref="C5:C7"/>
    <mergeCell ref="D5:E5"/>
    <mergeCell ref="F5:F7"/>
    <mergeCell ref="G5:H5"/>
    <mergeCell ref="E6:E7"/>
    <mergeCell ref="H6:H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H4:S204"/>
  <sheetViews>
    <sheetView topLeftCell="A173" workbookViewId="0">
      <selection activeCell="R204" sqref="R204:S204"/>
    </sheetView>
  </sheetViews>
  <sheetFormatPr defaultRowHeight="15" x14ac:dyDescent="0.25"/>
  <sheetData>
    <row r="4" spans="8:19" ht="15.75" thickBot="1" x14ac:dyDescent="0.3"/>
    <row r="5" spans="8:19" ht="15.75" thickBot="1" x14ac:dyDescent="0.3">
      <c r="R5" s="32">
        <v>10</v>
      </c>
      <c r="S5" s="33">
        <v>30</v>
      </c>
    </row>
    <row r="6" spans="8:19" ht="15.75" thickBot="1" x14ac:dyDescent="0.3">
      <c r="H6" s="30">
        <v>8</v>
      </c>
      <c r="J6" s="30">
        <v>30</v>
      </c>
      <c r="R6" s="34">
        <v>4</v>
      </c>
      <c r="S6" s="35">
        <v>25</v>
      </c>
    </row>
    <row r="7" spans="8:19" ht="15.75" thickBot="1" x14ac:dyDescent="0.3">
      <c r="H7" s="31">
        <v>18</v>
      </c>
      <c r="J7" s="31">
        <v>32</v>
      </c>
      <c r="R7" s="34">
        <v>7</v>
      </c>
      <c r="S7" s="35">
        <v>25</v>
      </c>
    </row>
    <row r="8" spans="8:19" ht="15.75" thickBot="1" x14ac:dyDescent="0.3">
      <c r="H8" s="31">
        <v>5</v>
      </c>
      <c r="J8" s="31">
        <v>25</v>
      </c>
      <c r="R8" s="34">
        <v>4</v>
      </c>
      <c r="S8" s="35">
        <v>26</v>
      </c>
    </row>
    <row r="9" spans="8:19" ht="15.75" thickBot="1" x14ac:dyDescent="0.3">
      <c r="H9" s="31">
        <v>5</v>
      </c>
      <c r="J9" s="31">
        <v>27</v>
      </c>
      <c r="R9" s="34">
        <v>5</v>
      </c>
      <c r="S9" s="35">
        <v>28</v>
      </c>
    </row>
    <row r="10" spans="8:19" ht="15.75" thickBot="1" x14ac:dyDescent="0.3">
      <c r="H10" s="31">
        <v>3</v>
      </c>
      <c r="J10" s="31">
        <v>24</v>
      </c>
      <c r="R10" s="34">
        <v>2</v>
      </c>
      <c r="S10" s="35">
        <v>24</v>
      </c>
    </row>
    <row r="11" spans="8:19" ht="15.75" thickBot="1" x14ac:dyDescent="0.3">
      <c r="H11" s="31">
        <v>3</v>
      </c>
      <c r="J11" s="31">
        <v>24</v>
      </c>
      <c r="R11" s="34">
        <v>5</v>
      </c>
      <c r="S11" s="35">
        <v>31</v>
      </c>
    </row>
    <row r="12" spans="8:19" ht="15.75" thickBot="1" x14ac:dyDescent="0.3">
      <c r="H12" s="31">
        <v>4</v>
      </c>
      <c r="J12" s="31">
        <v>26</v>
      </c>
      <c r="R12" s="34">
        <v>5</v>
      </c>
      <c r="S12" s="35">
        <v>31</v>
      </c>
    </row>
    <row r="13" spans="8:19" ht="15.75" thickBot="1" x14ac:dyDescent="0.3">
      <c r="H13" s="31">
        <v>5</v>
      </c>
      <c r="J13" s="31">
        <v>24</v>
      </c>
      <c r="R13" s="34">
        <v>23</v>
      </c>
      <c r="S13" s="35">
        <v>16</v>
      </c>
    </row>
    <row r="14" spans="8:19" ht="15.75" thickBot="1" x14ac:dyDescent="0.3">
      <c r="H14" s="31">
        <v>7</v>
      </c>
      <c r="J14" s="31">
        <v>24</v>
      </c>
      <c r="R14" s="34">
        <v>29</v>
      </c>
      <c r="S14" s="35">
        <v>16</v>
      </c>
    </row>
    <row r="15" spans="8:19" ht="15.75" thickBot="1" x14ac:dyDescent="0.3">
      <c r="H15" s="31">
        <v>3</v>
      </c>
      <c r="J15" s="31">
        <v>47</v>
      </c>
      <c r="R15" s="34">
        <v>31</v>
      </c>
      <c r="S15" s="35">
        <v>16</v>
      </c>
    </row>
    <row r="16" spans="8:19" ht="15.75" thickBot="1" x14ac:dyDescent="0.3">
      <c r="H16" s="31">
        <v>3</v>
      </c>
      <c r="J16" s="31">
        <v>16</v>
      </c>
      <c r="R16" s="34">
        <v>23</v>
      </c>
      <c r="S16" s="35">
        <v>9</v>
      </c>
    </row>
    <row r="17" spans="8:19" ht="15.75" thickBot="1" x14ac:dyDescent="0.3">
      <c r="H17" s="31">
        <v>3</v>
      </c>
      <c r="J17" s="31">
        <v>29</v>
      </c>
      <c r="R17" s="34">
        <v>29</v>
      </c>
      <c r="S17" s="35">
        <v>9</v>
      </c>
    </row>
    <row r="18" spans="8:19" ht="15.75" thickBot="1" x14ac:dyDescent="0.3">
      <c r="H18" s="31">
        <v>5</v>
      </c>
      <c r="J18" s="31">
        <v>30</v>
      </c>
      <c r="R18" s="34">
        <v>31</v>
      </c>
      <c r="S18" s="35">
        <v>9</v>
      </c>
    </row>
    <row r="19" spans="8:19" ht="15.75" thickBot="1" x14ac:dyDescent="0.3">
      <c r="H19" s="31">
        <v>4</v>
      </c>
      <c r="J19" s="31">
        <v>28</v>
      </c>
      <c r="R19" s="34">
        <v>23</v>
      </c>
      <c r="S19" s="35">
        <v>18</v>
      </c>
    </row>
    <row r="20" spans="8:19" ht="15.75" thickBot="1" x14ac:dyDescent="0.3">
      <c r="H20" s="31">
        <v>9</v>
      </c>
      <c r="J20" s="31">
        <v>23</v>
      </c>
      <c r="R20" s="34">
        <v>29</v>
      </c>
      <c r="S20" s="35">
        <v>18</v>
      </c>
    </row>
    <row r="21" spans="8:19" ht="15.75" thickBot="1" x14ac:dyDescent="0.3">
      <c r="H21" s="31">
        <v>5</v>
      </c>
      <c r="J21" s="31">
        <v>25</v>
      </c>
      <c r="R21" s="34">
        <v>31</v>
      </c>
      <c r="S21" s="35">
        <v>18</v>
      </c>
    </row>
    <row r="22" spans="8:19" ht="15.75" thickBot="1" x14ac:dyDescent="0.3">
      <c r="H22" s="31">
        <v>15</v>
      </c>
      <c r="J22" s="31">
        <v>27</v>
      </c>
      <c r="R22" s="34">
        <v>23</v>
      </c>
      <c r="S22" s="35">
        <v>9</v>
      </c>
    </row>
    <row r="23" spans="8:19" ht="15.75" thickBot="1" x14ac:dyDescent="0.3">
      <c r="H23" s="31">
        <v>3</v>
      </c>
      <c r="J23" s="31">
        <v>21</v>
      </c>
      <c r="R23" s="34">
        <v>29</v>
      </c>
      <c r="S23" s="35">
        <v>9</v>
      </c>
    </row>
    <row r="24" spans="8:19" ht="15.75" thickBot="1" x14ac:dyDescent="0.3">
      <c r="H24" s="31">
        <v>3</v>
      </c>
      <c r="J24" s="31">
        <v>16</v>
      </c>
      <c r="R24" s="34">
        <v>31</v>
      </c>
      <c r="S24" s="35">
        <v>9</v>
      </c>
    </row>
    <row r="25" spans="8:19" ht="15.75" thickBot="1" x14ac:dyDescent="0.3">
      <c r="H25" s="31">
        <v>4</v>
      </c>
      <c r="J25" s="31">
        <v>24</v>
      </c>
      <c r="R25" s="34">
        <v>23</v>
      </c>
      <c r="S25" s="35">
        <v>20</v>
      </c>
    </row>
    <row r="26" spans="8:19" ht="15.75" thickBot="1" x14ac:dyDescent="0.3">
      <c r="H26" s="31">
        <v>14</v>
      </c>
      <c r="J26" s="31">
        <v>26</v>
      </c>
      <c r="R26" s="34">
        <v>29</v>
      </c>
      <c r="S26" s="35">
        <v>20</v>
      </c>
    </row>
    <row r="27" spans="8:19" ht="15.75" thickBot="1" x14ac:dyDescent="0.3">
      <c r="H27" s="31">
        <v>12</v>
      </c>
      <c r="J27" s="31">
        <v>27</v>
      </c>
      <c r="R27" s="34">
        <v>31</v>
      </c>
      <c r="S27" s="35">
        <v>20</v>
      </c>
    </row>
    <row r="28" spans="8:19" ht="15.75" thickBot="1" x14ac:dyDescent="0.3">
      <c r="H28" s="31">
        <v>5</v>
      </c>
      <c r="J28" s="31">
        <v>16</v>
      </c>
      <c r="R28" s="34">
        <v>23</v>
      </c>
      <c r="S28" s="35">
        <v>36</v>
      </c>
    </row>
    <row r="29" spans="8:19" ht="15.75" thickBot="1" x14ac:dyDescent="0.3">
      <c r="H29" s="31">
        <v>5</v>
      </c>
      <c r="J29" s="31">
        <v>24</v>
      </c>
      <c r="R29" s="34">
        <v>29</v>
      </c>
      <c r="S29" s="35">
        <v>36</v>
      </c>
    </row>
    <row r="30" spans="8:19" ht="15.75" thickBot="1" x14ac:dyDescent="0.3">
      <c r="H30" s="31">
        <v>4</v>
      </c>
      <c r="J30" s="31">
        <v>54</v>
      </c>
      <c r="R30" s="34">
        <v>31</v>
      </c>
      <c r="S30" s="35">
        <v>36</v>
      </c>
    </row>
    <row r="31" spans="8:19" ht="15.75" thickBot="1" x14ac:dyDescent="0.3">
      <c r="H31" s="31">
        <v>4</v>
      </c>
      <c r="J31" s="31">
        <v>54</v>
      </c>
      <c r="R31" s="34">
        <v>5</v>
      </c>
      <c r="S31" s="35">
        <v>30</v>
      </c>
    </row>
    <row r="32" spans="8:19" ht="15.75" thickBot="1" x14ac:dyDescent="0.3">
      <c r="H32" s="31">
        <v>3</v>
      </c>
      <c r="J32" s="31">
        <v>51</v>
      </c>
      <c r="R32" s="34">
        <v>4</v>
      </c>
      <c r="S32" s="35">
        <v>27</v>
      </c>
    </row>
    <row r="33" spans="8:19" ht="15.75" thickBot="1" x14ac:dyDescent="0.3">
      <c r="H33" s="31">
        <v>4</v>
      </c>
      <c r="J33" s="31">
        <v>24</v>
      </c>
      <c r="R33" s="34">
        <v>10</v>
      </c>
      <c r="S33" s="35">
        <v>26</v>
      </c>
    </row>
    <row r="34" spans="8:19" ht="15.75" thickBot="1" x14ac:dyDescent="0.3">
      <c r="H34" s="31">
        <v>17</v>
      </c>
      <c r="J34" s="31">
        <v>26</v>
      </c>
      <c r="R34" s="34">
        <v>6</v>
      </c>
      <c r="S34" s="35">
        <v>28</v>
      </c>
    </row>
    <row r="35" spans="8:19" ht="15.75" thickBot="1" x14ac:dyDescent="0.3">
      <c r="H35" s="31">
        <v>5</v>
      </c>
      <c r="J35" s="31">
        <v>16</v>
      </c>
      <c r="R35" s="34">
        <v>5</v>
      </c>
      <c r="S35" s="35">
        <v>29</v>
      </c>
    </row>
    <row r="36" spans="8:19" ht="15.75" thickBot="1" x14ac:dyDescent="0.3">
      <c r="H36" s="31">
        <v>6</v>
      </c>
      <c r="J36" s="31">
        <v>26</v>
      </c>
      <c r="R36" s="34">
        <v>4</v>
      </c>
      <c r="S36" s="35">
        <v>25</v>
      </c>
    </row>
    <row r="37" spans="8:19" ht="15.75" thickBot="1" x14ac:dyDescent="0.3">
      <c r="H37" s="31">
        <v>4</v>
      </c>
      <c r="J37" s="31">
        <v>30</v>
      </c>
      <c r="N37" s="30">
        <v>30</v>
      </c>
      <c r="R37" s="34">
        <v>5</v>
      </c>
      <c r="S37" s="35">
        <v>20</v>
      </c>
    </row>
    <row r="38" spans="8:19" ht="15.75" thickBot="1" x14ac:dyDescent="0.3">
      <c r="H38" s="31">
        <v>4</v>
      </c>
      <c r="J38" s="31">
        <v>24</v>
      </c>
      <c r="N38" s="31">
        <v>110</v>
      </c>
      <c r="R38" s="34">
        <v>25</v>
      </c>
      <c r="S38" s="35">
        <v>55</v>
      </c>
    </row>
    <row r="39" spans="8:19" ht="15.75" thickBot="1" x14ac:dyDescent="0.3">
      <c r="H39" s="31">
        <v>3</v>
      </c>
      <c r="J39" s="31">
        <v>24</v>
      </c>
      <c r="N39" s="31">
        <v>102</v>
      </c>
      <c r="R39" s="34">
        <v>29</v>
      </c>
      <c r="S39" s="35">
        <v>55</v>
      </c>
    </row>
    <row r="40" spans="8:19" ht="15.75" thickBot="1" x14ac:dyDescent="0.3">
      <c r="H40" s="31">
        <v>4</v>
      </c>
      <c r="J40" s="31">
        <v>23</v>
      </c>
      <c r="N40" s="31">
        <v>70</v>
      </c>
      <c r="R40" s="34">
        <v>31</v>
      </c>
      <c r="S40" s="35">
        <v>55</v>
      </c>
    </row>
    <row r="41" spans="8:19" ht="15.75" thickBot="1" x14ac:dyDescent="0.3">
      <c r="H41" s="31">
        <v>4</v>
      </c>
      <c r="J41" s="31">
        <v>23</v>
      </c>
      <c r="N41" s="31">
        <v>70</v>
      </c>
      <c r="R41" s="34">
        <v>25</v>
      </c>
      <c r="S41" s="35">
        <v>16</v>
      </c>
    </row>
    <row r="42" spans="8:19" ht="15.75" thickBot="1" x14ac:dyDescent="0.3">
      <c r="H42" s="31">
        <v>4</v>
      </c>
      <c r="J42" s="31">
        <v>28</v>
      </c>
      <c r="N42" s="31">
        <v>100</v>
      </c>
      <c r="R42" s="34">
        <v>29</v>
      </c>
      <c r="S42" s="35">
        <v>16</v>
      </c>
    </row>
    <row r="43" spans="8:19" ht="15.75" thickBot="1" x14ac:dyDescent="0.3">
      <c r="H43" s="31">
        <v>4</v>
      </c>
      <c r="J43" s="31">
        <v>28</v>
      </c>
      <c r="N43" s="31">
        <v>65</v>
      </c>
      <c r="R43" s="34">
        <v>31</v>
      </c>
      <c r="S43" s="35">
        <v>16</v>
      </c>
    </row>
    <row r="44" spans="8:19" ht="15.75" thickBot="1" x14ac:dyDescent="0.3">
      <c r="H44" s="31">
        <v>20</v>
      </c>
      <c r="J44" s="31">
        <v>28</v>
      </c>
      <c r="N44" s="31">
        <v>96</v>
      </c>
      <c r="R44" s="34">
        <v>25</v>
      </c>
      <c r="S44" s="35">
        <v>20</v>
      </c>
    </row>
    <row r="45" spans="8:19" ht="15.75" thickBot="1" x14ac:dyDescent="0.3">
      <c r="H45" s="31">
        <v>4</v>
      </c>
      <c r="J45" s="31">
        <v>24</v>
      </c>
      <c r="N45" s="31">
        <v>116</v>
      </c>
      <c r="R45" s="34">
        <v>29</v>
      </c>
      <c r="S45" s="35">
        <v>20</v>
      </c>
    </row>
    <row r="46" spans="8:19" ht="15.75" thickBot="1" x14ac:dyDescent="0.3">
      <c r="H46" s="31">
        <v>5</v>
      </c>
      <c r="J46" s="31">
        <v>24</v>
      </c>
      <c r="N46" s="31">
        <v>64</v>
      </c>
      <c r="R46" s="34">
        <v>31</v>
      </c>
      <c r="S46" s="35">
        <v>20</v>
      </c>
    </row>
    <row r="47" spans="8:19" ht="15.75" thickBot="1" x14ac:dyDescent="0.3">
      <c r="H47" s="31">
        <v>5</v>
      </c>
      <c r="J47" s="31">
        <v>24</v>
      </c>
      <c r="N47" s="31">
        <v>124</v>
      </c>
      <c r="R47" s="34">
        <v>25</v>
      </c>
      <c r="S47" s="35">
        <v>12</v>
      </c>
    </row>
    <row r="48" spans="8:19" ht="15.75" thickBot="1" x14ac:dyDescent="0.3">
      <c r="H48" s="31">
        <v>4</v>
      </c>
      <c r="J48" s="31">
        <v>24</v>
      </c>
      <c r="N48" s="31">
        <v>102</v>
      </c>
      <c r="R48" s="34">
        <v>29</v>
      </c>
      <c r="S48" s="35">
        <v>12</v>
      </c>
    </row>
    <row r="49" spans="8:19" ht="15.75" thickBot="1" x14ac:dyDescent="0.3">
      <c r="H49" s="31">
        <v>5</v>
      </c>
      <c r="J49" s="31">
        <v>24</v>
      </c>
      <c r="N49" s="31">
        <v>107</v>
      </c>
      <c r="R49" s="34">
        <v>31</v>
      </c>
      <c r="S49" s="35">
        <v>12</v>
      </c>
    </row>
    <row r="50" spans="8:19" ht="15.75" thickBot="1" x14ac:dyDescent="0.3">
      <c r="H50" s="31">
        <v>5</v>
      </c>
      <c r="J50" s="31">
        <v>25</v>
      </c>
      <c r="N50" s="31">
        <v>110</v>
      </c>
      <c r="R50" s="34">
        <v>25</v>
      </c>
      <c r="S50" s="35">
        <v>20</v>
      </c>
    </row>
    <row r="51" spans="8:19" ht="15.75" thickBot="1" x14ac:dyDescent="0.3">
      <c r="R51" s="34">
        <v>29</v>
      </c>
      <c r="S51" s="35">
        <v>20</v>
      </c>
    </row>
    <row r="52" spans="8:19" ht="15.75" thickBot="1" x14ac:dyDescent="0.3">
      <c r="R52" s="34">
        <v>31</v>
      </c>
      <c r="S52" s="35">
        <v>20</v>
      </c>
    </row>
    <row r="53" spans="8:19" ht="15.75" thickBot="1" x14ac:dyDescent="0.3">
      <c r="R53" s="34">
        <v>2</v>
      </c>
      <c r="S53" s="35">
        <v>30</v>
      </c>
    </row>
    <row r="54" spans="8:19" ht="15.75" thickBot="1" x14ac:dyDescent="0.3">
      <c r="R54" s="34">
        <v>10</v>
      </c>
      <c r="S54" s="35">
        <v>30</v>
      </c>
    </row>
    <row r="55" spans="8:19" ht="15.75" thickBot="1" x14ac:dyDescent="0.3">
      <c r="R55" s="34">
        <v>10</v>
      </c>
      <c r="S55" s="35">
        <v>30</v>
      </c>
    </row>
    <row r="56" spans="8:19" ht="15.75" thickBot="1" x14ac:dyDescent="0.3">
      <c r="R56" s="34">
        <v>6</v>
      </c>
      <c r="S56" s="35">
        <v>25</v>
      </c>
    </row>
    <row r="57" spans="8:19" ht="15.75" thickBot="1" x14ac:dyDescent="0.3">
      <c r="R57" s="34">
        <v>6</v>
      </c>
      <c r="S57" s="35">
        <v>25</v>
      </c>
    </row>
    <row r="58" spans="8:19" ht="15.75" thickBot="1" x14ac:dyDescent="0.3">
      <c r="R58" s="34">
        <v>5</v>
      </c>
      <c r="S58" s="35">
        <v>25</v>
      </c>
    </row>
    <row r="59" spans="8:19" ht="15.75" thickBot="1" x14ac:dyDescent="0.3">
      <c r="R59" s="34">
        <v>4</v>
      </c>
      <c r="S59" s="35">
        <v>25</v>
      </c>
    </row>
    <row r="60" spans="8:19" ht="15.75" thickBot="1" x14ac:dyDescent="0.3">
      <c r="R60" s="34">
        <v>5</v>
      </c>
      <c r="S60" s="35">
        <v>28</v>
      </c>
    </row>
    <row r="61" spans="8:19" ht="15.75" thickBot="1" x14ac:dyDescent="0.3">
      <c r="R61" s="34">
        <v>3</v>
      </c>
      <c r="S61" s="35">
        <v>24</v>
      </c>
    </row>
    <row r="62" spans="8:19" ht="15.75" thickBot="1" x14ac:dyDescent="0.3">
      <c r="R62" s="31">
        <v>5</v>
      </c>
      <c r="S62" s="35">
        <v>19</v>
      </c>
    </row>
    <row r="63" spans="8:19" ht="15.75" thickBot="1" x14ac:dyDescent="0.3">
      <c r="R63" s="31">
        <v>4</v>
      </c>
      <c r="S63" s="35">
        <v>24</v>
      </c>
    </row>
    <row r="64" spans="8:19" ht="15.75" thickBot="1" x14ac:dyDescent="0.3">
      <c r="R64" s="34">
        <v>4</v>
      </c>
      <c r="S64" s="35">
        <v>28</v>
      </c>
    </row>
    <row r="65" spans="18:19" ht="15.75" thickBot="1" x14ac:dyDescent="0.3">
      <c r="R65" s="34">
        <v>4</v>
      </c>
      <c r="S65" s="35">
        <v>28</v>
      </c>
    </row>
    <row r="66" spans="18:19" ht="15.75" thickBot="1" x14ac:dyDescent="0.3">
      <c r="R66" s="34">
        <v>30</v>
      </c>
      <c r="S66" s="35">
        <v>16</v>
      </c>
    </row>
    <row r="67" spans="18:19" ht="15.75" thickBot="1" x14ac:dyDescent="0.3">
      <c r="R67" s="31">
        <v>31</v>
      </c>
      <c r="S67" s="36">
        <v>16</v>
      </c>
    </row>
    <row r="68" spans="18:19" ht="15.75" thickBot="1" x14ac:dyDescent="0.3">
      <c r="R68" s="31">
        <v>18</v>
      </c>
      <c r="S68" s="36">
        <v>16</v>
      </c>
    </row>
    <row r="69" spans="18:19" ht="15.75" thickBot="1" x14ac:dyDescent="0.3">
      <c r="R69" s="31">
        <v>30</v>
      </c>
      <c r="S69" s="36">
        <v>9</v>
      </c>
    </row>
    <row r="70" spans="18:19" ht="15.75" thickBot="1" x14ac:dyDescent="0.3">
      <c r="R70" s="31">
        <v>31</v>
      </c>
      <c r="S70" s="36">
        <v>9</v>
      </c>
    </row>
    <row r="71" spans="18:19" ht="15.75" thickBot="1" x14ac:dyDescent="0.3">
      <c r="R71" s="31">
        <v>18</v>
      </c>
      <c r="S71" s="36">
        <v>9</v>
      </c>
    </row>
    <row r="72" spans="18:19" ht="15.75" thickBot="1" x14ac:dyDescent="0.3">
      <c r="R72" s="31">
        <v>30</v>
      </c>
      <c r="S72" s="36">
        <v>18</v>
      </c>
    </row>
    <row r="73" spans="18:19" ht="15.75" thickBot="1" x14ac:dyDescent="0.3">
      <c r="R73" s="31">
        <v>31</v>
      </c>
      <c r="S73" s="36">
        <v>18</v>
      </c>
    </row>
    <row r="74" spans="18:19" ht="15.75" thickBot="1" x14ac:dyDescent="0.3">
      <c r="R74" s="34">
        <v>18</v>
      </c>
      <c r="S74" s="35">
        <v>18</v>
      </c>
    </row>
    <row r="75" spans="18:19" ht="15.75" thickBot="1" x14ac:dyDescent="0.3">
      <c r="R75" s="34">
        <v>30</v>
      </c>
      <c r="S75" s="35">
        <v>9</v>
      </c>
    </row>
    <row r="76" spans="18:19" ht="15.75" thickBot="1" x14ac:dyDescent="0.3">
      <c r="R76" s="31">
        <v>31</v>
      </c>
      <c r="S76" s="37">
        <v>9</v>
      </c>
    </row>
    <row r="77" spans="18:19" ht="15.75" thickBot="1" x14ac:dyDescent="0.3">
      <c r="R77" s="34">
        <v>18</v>
      </c>
      <c r="S77" s="35">
        <v>9</v>
      </c>
    </row>
    <row r="78" spans="18:19" ht="15.75" thickBot="1" x14ac:dyDescent="0.3">
      <c r="R78" s="34">
        <v>30</v>
      </c>
      <c r="S78" s="35">
        <v>20</v>
      </c>
    </row>
    <row r="79" spans="18:19" ht="15.75" thickBot="1" x14ac:dyDescent="0.3">
      <c r="R79" s="34">
        <v>31</v>
      </c>
      <c r="S79" s="35">
        <v>20</v>
      </c>
    </row>
    <row r="80" spans="18:19" ht="15.75" thickBot="1" x14ac:dyDescent="0.3">
      <c r="R80" s="38">
        <v>18</v>
      </c>
      <c r="S80" s="35">
        <v>20</v>
      </c>
    </row>
    <row r="81" spans="18:19" ht="15.75" thickBot="1" x14ac:dyDescent="0.3">
      <c r="R81" s="34">
        <v>30</v>
      </c>
      <c r="S81" s="35">
        <v>36</v>
      </c>
    </row>
    <row r="82" spans="18:19" x14ac:dyDescent="0.25">
      <c r="R82" s="65">
        <v>31</v>
      </c>
      <c r="S82" s="65">
        <v>36</v>
      </c>
    </row>
    <row r="83" spans="18:19" ht="15.75" thickBot="1" x14ac:dyDescent="0.3">
      <c r="R83" s="66"/>
      <c r="S83" s="66"/>
    </row>
    <row r="84" spans="18:19" ht="15.75" thickBot="1" x14ac:dyDescent="0.3">
      <c r="R84" s="34">
        <v>18</v>
      </c>
      <c r="S84" s="35">
        <v>36</v>
      </c>
    </row>
    <row r="85" spans="18:19" ht="15.75" thickBot="1" x14ac:dyDescent="0.3">
      <c r="R85" s="34">
        <v>4</v>
      </c>
      <c r="S85" s="35">
        <v>30</v>
      </c>
    </row>
    <row r="86" spans="18:19" ht="15.75" thickBot="1" x14ac:dyDescent="0.3">
      <c r="R86" s="34">
        <v>4</v>
      </c>
      <c r="S86" s="35">
        <v>30</v>
      </c>
    </row>
    <row r="87" spans="18:19" ht="15.75" thickBot="1" x14ac:dyDescent="0.3">
      <c r="R87" s="34">
        <v>3</v>
      </c>
      <c r="S87" s="35">
        <v>32</v>
      </c>
    </row>
    <row r="88" spans="18:19" ht="15.75" thickBot="1" x14ac:dyDescent="0.3">
      <c r="R88" s="34">
        <v>11</v>
      </c>
      <c r="S88" s="35">
        <v>23</v>
      </c>
    </row>
    <row r="89" spans="18:19" ht="15.75" thickBot="1" x14ac:dyDescent="0.3">
      <c r="R89" s="34">
        <v>8</v>
      </c>
      <c r="S89" s="35">
        <v>32</v>
      </c>
    </row>
    <row r="90" spans="18:19" ht="15.75" thickBot="1" x14ac:dyDescent="0.3">
      <c r="R90" s="34">
        <v>11</v>
      </c>
      <c r="S90" s="35">
        <v>27</v>
      </c>
    </row>
    <row r="91" spans="18:19" ht="15.75" thickBot="1" x14ac:dyDescent="0.3">
      <c r="R91" s="34">
        <v>12</v>
      </c>
      <c r="S91" s="35">
        <v>27</v>
      </c>
    </row>
    <row r="92" spans="18:19" ht="15.75" thickBot="1" x14ac:dyDescent="0.3">
      <c r="R92" s="34">
        <v>6</v>
      </c>
      <c r="S92" s="35">
        <v>25</v>
      </c>
    </row>
    <row r="93" spans="18:19" ht="15.75" thickBot="1" x14ac:dyDescent="0.3">
      <c r="R93" s="34">
        <v>8</v>
      </c>
      <c r="S93" s="35">
        <v>25</v>
      </c>
    </row>
    <row r="94" spans="18:19" ht="15.75" thickBot="1" x14ac:dyDescent="0.3">
      <c r="R94" s="34">
        <v>9</v>
      </c>
      <c r="S94" s="35">
        <v>25</v>
      </c>
    </row>
    <row r="95" spans="18:19" ht="15.75" thickBot="1" x14ac:dyDescent="0.3">
      <c r="R95" s="34">
        <v>3</v>
      </c>
      <c r="S95" s="35">
        <v>24</v>
      </c>
    </row>
    <row r="96" spans="18:19" ht="15.75" thickBot="1" x14ac:dyDescent="0.3">
      <c r="R96" s="34">
        <v>4</v>
      </c>
      <c r="S96" s="35">
        <v>24</v>
      </c>
    </row>
    <row r="97" spans="18:19" ht="15.75" thickBot="1" x14ac:dyDescent="0.3">
      <c r="R97" s="34">
        <v>6</v>
      </c>
      <c r="S97" s="35">
        <v>28</v>
      </c>
    </row>
    <row r="98" spans="18:19" ht="15.75" thickBot="1" x14ac:dyDescent="0.3">
      <c r="R98" s="34">
        <v>10</v>
      </c>
      <c r="S98" s="35">
        <v>28</v>
      </c>
    </row>
    <row r="99" spans="18:19" ht="15.75" thickBot="1" x14ac:dyDescent="0.3">
      <c r="R99" s="34">
        <v>30</v>
      </c>
      <c r="S99" s="35">
        <v>55</v>
      </c>
    </row>
    <row r="100" spans="18:19" ht="15.75" thickBot="1" x14ac:dyDescent="0.3">
      <c r="R100" s="34">
        <v>31</v>
      </c>
      <c r="S100" s="35">
        <v>55</v>
      </c>
    </row>
    <row r="101" spans="18:19" ht="15.75" thickBot="1" x14ac:dyDescent="0.3">
      <c r="R101" s="34">
        <v>23</v>
      </c>
      <c r="S101" s="35">
        <v>55</v>
      </c>
    </row>
    <row r="102" spans="18:19" ht="15.75" thickBot="1" x14ac:dyDescent="0.3">
      <c r="R102" s="34">
        <v>30</v>
      </c>
      <c r="S102" s="35">
        <v>16</v>
      </c>
    </row>
    <row r="103" spans="18:19" ht="15.75" thickBot="1" x14ac:dyDescent="0.3">
      <c r="R103" s="34">
        <v>31</v>
      </c>
      <c r="S103" s="35">
        <v>16</v>
      </c>
    </row>
    <row r="104" spans="18:19" ht="15.75" thickBot="1" x14ac:dyDescent="0.3">
      <c r="R104" s="34">
        <v>23</v>
      </c>
      <c r="S104" s="35">
        <v>16</v>
      </c>
    </row>
    <row r="105" spans="18:19" ht="15.75" thickBot="1" x14ac:dyDescent="0.3">
      <c r="R105" s="34">
        <v>27</v>
      </c>
      <c r="S105" s="35">
        <v>20</v>
      </c>
    </row>
    <row r="106" spans="18:19" ht="15.75" thickBot="1" x14ac:dyDescent="0.3">
      <c r="R106" s="34">
        <v>26</v>
      </c>
      <c r="S106" s="35">
        <v>20</v>
      </c>
    </row>
    <row r="107" spans="18:19" ht="15.75" thickBot="1" x14ac:dyDescent="0.3">
      <c r="R107" s="34">
        <v>21</v>
      </c>
      <c r="S107" s="35">
        <v>20</v>
      </c>
    </row>
    <row r="108" spans="18:19" ht="15.75" thickBot="1" x14ac:dyDescent="0.3">
      <c r="R108" s="34">
        <v>27</v>
      </c>
      <c r="S108" s="35">
        <v>12</v>
      </c>
    </row>
    <row r="109" spans="18:19" ht="15.75" thickBot="1" x14ac:dyDescent="0.3">
      <c r="R109" s="34">
        <v>26</v>
      </c>
      <c r="S109" s="35">
        <v>12</v>
      </c>
    </row>
    <row r="110" spans="18:19" ht="15.75" thickBot="1" x14ac:dyDescent="0.3">
      <c r="R110" s="34">
        <v>21</v>
      </c>
      <c r="S110" s="35">
        <v>12</v>
      </c>
    </row>
    <row r="111" spans="18:19" ht="15.75" thickBot="1" x14ac:dyDescent="0.3">
      <c r="R111" s="34">
        <v>27</v>
      </c>
      <c r="S111" s="35">
        <v>20</v>
      </c>
    </row>
    <row r="112" spans="18:19" ht="15.75" thickBot="1" x14ac:dyDescent="0.3">
      <c r="R112" s="34">
        <v>26</v>
      </c>
      <c r="S112" s="35">
        <v>20</v>
      </c>
    </row>
    <row r="113" spans="18:19" ht="15.75" thickBot="1" x14ac:dyDescent="0.3">
      <c r="R113" s="34">
        <v>21</v>
      </c>
      <c r="S113" s="35">
        <v>20</v>
      </c>
    </row>
    <row r="114" spans="18:19" ht="15.75" thickBot="1" x14ac:dyDescent="0.3">
      <c r="R114" s="34">
        <v>3</v>
      </c>
      <c r="S114" s="35">
        <v>30</v>
      </c>
    </row>
    <row r="115" spans="18:19" ht="15.75" thickBot="1" x14ac:dyDescent="0.3">
      <c r="R115" s="34">
        <v>6</v>
      </c>
      <c r="S115" s="35">
        <v>25</v>
      </c>
    </row>
    <row r="116" spans="18:19" ht="15.75" thickBot="1" x14ac:dyDescent="0.3">
      <c r="R116" s="34">
        <v>25</v>
      </c>
      <c r="S116" s="35">
        <v>28</v>
      </c>
    </row>
    <row r="117" spans="18:19" ht="15.75" thickBot="1" x14ac:dyDescent="0.3">
      <c r="R117" s="34">
        <v>4</v>
      </c>
      <c r="S117" s="35">
        <v>28</v>
      </c>
    </row>
    <row r="118" spans="18:19" ht="15.75" thickBot="1" x14ac:dyDescent="0.3">
      <c r="R118" s="34">
        <v>9</v>
      </c>
      <c r="S118" s="35">
        <v>20</v>
      </c>
    </row>
    <row r="119" spans="18:19" ht="15.75" thickBot="1" x14ac:dyDescent="0.3">
      <c r="R119" s="34">
        <v>4</v>
      </c>
      <c r="S119" s="35">
        <v>28</v>
      </c>
    </row>
    <row r="120" spans="18:19" ht="15.75" thickBot="1" x14ac:dyDescent="0.3">
      <c r="R120" s="34">
        <v>9</v>
      </c>
      <c r="S120" s="35">
        <v>16</v>
      </c>
    </row>
    <row r="121" spans="18:19" ht="15.75" thickBot="1" x14ac:dyDescent="0.3">
      <c r="R121" s="34">
        <v>21</v>
      </c>
      <c r="S121" s="35">
        <v>16</v>
      </c>
    </row>
    <row r="122" spans="18:19" ht="15.75" thickBot="1" x14ac:dyDescent="0.3">
      <c r="R122" s="34">
        <v>30</v>
      </c>
      <c r="S122" s="35">
        <v>16</v>
      </c>
    </row>
    <row r="123" spans="18:19" ht="15.75" thickBot="1" x14ac:dyDescent="0.3">
      <c r="R123" s="34">
        <v>9</v>
      </c>
      <c r="S123" s="35">
        <v>9</v>
      </c>
    </row>
    <row r="124" spans="18:19" ht="15.75" thickBot="1" x14ac:dyDescent="0.3">
      <c r="R124" s="34">
        <v>21</v>
      </c>
      <c r="S124" s="35">
        <v>9</v>
      </c>
    </row>
    <row r="125" spans="18:19" ht="15.75" thickBot="1" x14ac:dyDescent="0.3">
      <c r="R125" s="34">
        <v>30</v>
      </c>
      <c r="S125" s="35">
        <v>9</v>
      </c>
    </row>
    <row r="126" spans="18:19" ht="15.75" thickBot="1" x14ac:dyDescent="0.3">
      <c r="R126" s="34">
        <v>9</v>
      </c>
      <c r="S126" s="35">
        <v>18</v>
      </c>
    </row>
    <row r="127" spans="18:19" ht="15.75" thickBot="1" x14ac:dyDescent="0.3">
      <c r="R127" s="34">
        <v>21</v>
      </c>
      <c r="S127" s="35">
        <v>18</v>
      </c>
    </row>
    <row r="128" spans="18:19" ht="15.75" thickBot="1" x14ac:dyDescent="0.3">
      <c r="R128" s="34">
        <v>30</v>
      </c>
      <c r="S128" s="35">
        <v>18</v>
      </c>
    </row>
    <row r="129" spans="18:19" ht="15.75" thickBot="1" x14ac:dyDescent="0.3">
      <c r="R129" s="34">
        <v>9</v>
      </c>
      <c r="S129" s="35">
        <v>9</v>
      </c>
    </row>
    <row r="130" spans="18:19" ht="15.75" thickBot="1" x14ac:dyDescent="0.3">
      <c r="R130" s="34">
        <v>21</v>
      </c>
      <c r="S130" s="35">
        <v>9</v>
      </c>
    </row>
    <row r="131" spans="18:19" ht="15.75" thickBot="1" x14ac:dyDescent="0.3">
      <c r="R131" s="34">
        <v>30</v>
      </c>
      <c r="S131" s="35">
        <v>9</v>
      </c>
    </row>
    <row r="132" spans="18:19" ht="15.75" thickBot="1" x14ac:dyDescent="0.3">
      <c r="R132" s="34">
        <v>9</v>
      </c>
      <c r="S132" s="35">
        <v>20</v>
      </c>
    </row>
    <row r="133" spans="18:19" ht="15.75" thickBot="1" x14ac:dyDescent="0.3">
      <c r="R133" s="34">
        <v>31</v>
      </c>
      <c r="S133" s="35">
        <v>20</v>
      </c>
    </row>
    <row r="134" spans="18:19" ht="15.75" thickBot="1" x14ac:dyDescent="0.3">
      <c r="R134" s="34">
        <v>30</v>
      </c>
      <c r="S134" s="35">
        <v>20</v>
      </c>
    </row>
    <row r="135" spans="18:19" ht="15.75" thickBot="1" x14ac:dyDescent="0.3">
      <c r="R135" s="34">
        <v>12</v>
      </c>
      <c r="S135" s="35">
        <v>36</v>
      </c>
    </row>
    <row r="136" spans="18:19" ht="15.75" thickBot="1" x14ac:dyDescent="0.3">
      <c r="R136" s="34">
        <v>30</v>
      </c>
      <c r="S136" s="35">
        <v>36</v>
      </c>
    </row>
    <row r="137" spans="18:19" ht="15.75" thickBot="1" x14ac:dyDescent="0.3">
      <c r="R137" s="34">
        <v>7</v>
      </c>
      <c r="S137" s="35">
        <v>30</v>
      </c>
    </row>
    <row r="138" spans="18:19" ht="16.5" thickBot="1" x14ac:dyDescent="0.3">
      <c r="R138" s="34">
        <v>4</v>
      </c>
      <c r="S138" s="39">
        <v>30</v>
      </c>
    </row>
    <row r="139" spans="18:19" ht="16.5" thickBot="1" x14ac:dyDescent="0.3">
      <c r="R139" s="34">
        <v>4</v>
      </c>
      <c r="S139" s="39">
        <v>27</v>
      </c>
    </row>
    <row r="140" spans="18:19" ht="16.5" thickBot="1" x14ac:dyDescent="0.3">
      <c r="R140" s="34">
        <v>10</v>
      </c>
      <c r="S140" s="39">
        <v>28</v>
      </c>
    </row>
    <row r="141" spans="18:19" ht="15.75" thickBot="1" x14ac:dyDescent="0.3">
      <c r="R141" s="31">
        <v>10</v>
      </c>
      <c r="S141" s="40">
        <v>28</v>
      </c>
    </row>
    <row r="142" spans="18:19" ht="15.75" thickBot="1" x14ac:dyDescent="0.3">
      <c r="R142" s="31">
        <v>8</v>
      </c>
      <c r="S142" s="40">
        <v>28</v>
      </c>
    </row>
    <row r="143" spans="18:19" ht="15.75" thickBot="1" x14ac:dyDescent="0.3">
      <c r="R143" s="34">
        <v>6</v>
      </c>
      <c r="S143" s="35">
        <v>24</v>
      </c>
    </row>
    <row r="144" spans="18:19" ht="15.75" thickBot="1" x14ac:dyDescent="0.3">
      <c r="R144" s="34">
        <v>12</v>
      </c>
      <c r="S144" s="35">
        <v>56</v>
      </c>
    </row>
    <row r="145" spans="18:19" ht="15.75" thickBot="1" x14ac:dyDescent="0.3">
      <c r="R145" s="34">
        <v>30</v>
      </c>
      <c r="S145" s="35">
        <v>56</v>
      </c>
    </row>
    <row r="146" spans="18:19" ht="15.75" thickBot="1" x14ac:dyDescent="0.3">
      <c r="R146" s="34">
        <v>12</v>
      </c>
      <c r="S146" s="35">
        <v>30</v>
      </c>
    </row>
    <row r="147" spans="18:19" ht="15.75" thickBot="1" x14ac:dyDescent="0.3">
      <c r="R147" s="34">
        <v>30</v>
      </c>
      <c r="S147" s="35">
        <v>30</v>
      </c>
    </row>
    <row r="148" spans="18:19" ht="15.75" thickBot="1" x14ac:dyDescent="0.3">
      <c r="R148" s="34">
        <v>15</v>
      </c>
      <c r="S148" s="35">
        <v>20</v>
      </c>
    </row>
    <row r="149" spans="18:19" ht="15.75" thickBot="1" x14ac:dyDescent="0.3">
      <c r="R149" s="34">
        <v>30</v>
      </c>
      <c r="S149" s="35">
        <v>20</v>
      </c>
    </row>
    <row r="150" spans="18:19" ht="15.75" thickBot="1" x14ac:dyDescent="0.3">
      <c r="R150" s="34">
        <v>15</v>
      </c>
      <c r="S150" s="35">
        <v>12</v>
      </c>
    </row>
    <row r="151" spans="18:19" ht="15.75" thickBot="1" x14ac:dyDescent="0.3">
      <c r="R151" s="34">
        <v>30</v>
      </c>
      <c r="S151" s="35">
        <v>12</v>
      </c>
    </row>
    <row r="152" spans="18:19" ht="15.75" thickBot="1" x14ac:dyDescent="0.3">
      <c r="R152" s="34">
        <v>15</v>
      </c>
      <c r="S152" s="35">
        <v>20</v>
      </c>
    </row>
    <row r="153" spans="18:19" ht="15.75" thickBot="1" x14ac:dyDescent="0.3">
      <c r="R153" s="34">
        <v>30</v>
      </c>
      <c r="S153" s="35">
        <v>20</v>
      </c>
    </row>
    <row r="154" spans="18:19" ht="15.75" thickBot="1" x14ac:dyDescent="0.3">
      <c r="R154" s="34">
        <v>8</v>
      </c>
      <c r="S154" s="35">
        <v>30</v>
      </c>
    </row>
    <row r="155" spans="18:19" ht="15.75" thickBot="1" x14ac:dyDescent="0.3">
      <c r="R155" s="34">
        <v>7</v>
      </c>
      <c r="S155" s="35">
        <v>30</v>
      </c>
    </row>
    <row r="156" spans="18:19" ht="15.75" thickBot="1" x14ac:dyDescent="0.3">
      <c r="R156" s="34">
        <v>4</v>
      </c>
      <c r="S156" s="35">
        <v>25</v>
      </c>
    </row>
    <row r="157" spans="18:19" ht="15.75" thickBot="1" x14ac:dyDescent="0.3">
      <c r="R157" s="34">
        <v>4</v>
      </c>
      <c r="S157" s="35">
        <v>28</v>
      </c>
    </row>
    <row r="158" spans="18:19" ht="15.75" thickBot="1" x14ac:dyDescent="0.3">
      <c r="R158" s="34">
        <v>5</v>
      </c>
      <c r="S158" s="35">
        <v>28</v>
      </c>
    </row>
    <row r="159" spans="18:19" ht="15.75" thickBot="1" x14ac:dyDescent="0.3">
      <c r="R159" s="34">
        <v>6</v>
      </c>
      <c r="S159" s="35">
        <v>24</v>
      </c>
    </row>
    <row r="160" spans="18:19" ht="15.75" thickBot="1" x14ac:dyDescent="0.3">
      <c r="R160" s="34">
        <v>4</v>
      </c>
      <c r="S160" s="35">
        <v>28</v>
      </c>
    </row>
    <row r="161" spans="18:19" ht="15.75" thickBot="1" x14ac:dyDescent="0.3">
      <c r="R161" s="34">
        <v>31</v>
      </c>
      <c r="S161" s="35">
        <v>16</v>
      </c>
    </row>
    <row r="162" spans="18:19" ht="15.75" thickBot="1" x14ac:dyDescent="0.3">
      <c r="R162" s="34">
        <v>30</v>
      </c>
      <c r="S162" s="35">
        <v>16</v>
      </c>
    </row>
    <row r="163" spans="18:19" ht="15.75" thickBot="1" x14ac:dyDescent="0.3">
      <c r="R163" s="34">
        <v>22</v>
      </c>
      <c r="S163" s="35">
        <v>16</v>
      </c>
    </row>
    <row r="164" spans="18:19" ht="15.75" thickBot="1" x14ac:dyDescent="0.3">
      <c r="R164" s="34">
        <v>31</v>
      </c>
      <c r="S164" s="35">
        <v>9</v>
      </c>
    </row>
    <row r="165" spans="18:19" ht="15.75" thickBot="1" x14ac:dyDescent="0.3">
      <c r="R165" s="34">
        <v>30</v>
      </c>
      <c r="S165" s="35">
        <v>9</v>
      </c>
    </row>
    <row r="166" spans="18:19" ht="15.75" thickBot="1" x14ac:dyDescent="0.3">
      <c r="R166" s="34">
        <v>22</v>
      </c>
      <c r="S166" s="35">
        <v>9</v>
      </c>
    </row>
    <row r="167" spans="18:19" ht="15.75" thickBot="1" x14ac:dyDescent="0.3">
      <c r="R167" s="34">
        <v>31</v>
      </c>
      <c r="S167" s="35">
        <v>18</v>
      </c>
    </row>
    <row r="168" spans="18:19" ht="15.75" thickBot="1" x14ac:dyDescent="0.3">
      <c r="R168" s="34">
        <v>30</v>
      </c>
      <c r="S168" s="35">
        <v>18</v>
      </c>
    </row>
    <row r="169" spans="18:19" ht="15.75" thickBot="1" x14ac:dyDescent="0.3">
      <c r="R169" s="34">
        <v>22</v>
      </c>
      <c r="S169" s="35">
        <v>17</v>
      </c>
    </row>
    <row r="170" spans="18:19" ht="15.75" thickBot="1" x14ac:dyDescent="0.3">
      <c r="R170" s="34">
        <v>31</v>
      </c>
      <c r="S170" s="35">
        <v>9</v>
      </c>
    </row>
    <row r="171" spans="18:19" ht="15.75" thickBot="1" x14ac:dyDescent="0.3">
      <c r="R171" s="34">
        <v>30</v>
      </c>
      <c r="S171" s="35">
        <v>9</v>
      </c>
    </row>
    <row r="172" spans="18:19" ht="15.75" thickBot="1" x14ac:dyDescent="0.3">
      <c r="R172" s="34">
        <v>22</v>
      </c>
      <c r="S172" s="35">
        <v>9</v>
      </c>
    </row>
    <row r="173" spans="18:19" ht="15.75" thickBot="1" x14ac:dyDescent="0.3">
      <c r="R173" s="34">
        <v>31</v>
      </c>
      <c r="S173" s="35">
        <v>20</v>
      </c>
    </row>
    <row r="174" spans="18:19" ht="15.75" thickBot="1" x14ac:dyDescent="0.3">
      <c r="R174" s="34">
        <v>30</v>
      </c>
      <c r="S174" s="35">
        <v>20</v>
      </c>
    </row>
    <row r="175" spans="18:19" ht="15.75" thickBot="1" x14ac:dyDescent="0.3">
      <c r="R175" s="34">
        <v>22</v>
      </c>
      <c r="S175" s="35">
        <v>20</v>
      </c>
    </row>
    <row r="176" spans="18:19" ht="15.75" thickBot="1" x14ac:dyDescent="0.3">
      <c r="R176" s="34">
        <v>31</v>
      </c>
      <c r="S176" s="35">
        <v>36</v>
      </c>
    </row>
    <row r="177" spans="18:19" ht="15.75" thickBot="1" x14ac:dyDescent="0.3">
      <c r="R177" s="34">
        <v>30</v>
      </c>
      <c r="S177" s="35">
        <v>36</v>
      </c>
    </row>
    <row r="178" spans="18:19" ht="15.75" thickBot="1" x14ac:dyDescent="0.3">
      <c r="R178" s="34">
        <v>22</v>
      </c>
      <c r="S178" s="35">
        <v>36</v>
      </c>
    </row>
    <row r="179" spans="18:19" ht="15.75" thickBot="1" x14ac:dyDescent="0.3">
      <c r="R179" s="34">
        <v>5</v>
      </c>
      <c r="S179" s="35">
        <v>30</v>
      </c>
    </row>
    <row r="180" spans="18:19" ht="15.75" thickBot="1" x14ac:dyDescent="0.3">
      <c r="R180" s="34">
        <v>4</v>
      </c>
      <c r="S180" s="35">
        <v>30</v>
      </c>
    </row>
    <row r="181" spans="18:19" ht="15.75" thickBot="1" x14ac:dyDescent="0.3">
      <c r="R181" s="34">
        <v>4</v>
      </c>
      <c r="S181" s="35">
        <v>27</v>
      </c>
    </row>
    <row r="182" spans="18:19" ht="15.75" thickBot="1" x14ac:dyDescent="0.3">
      <c r="R182" s="34">
        <v>9</v>
      </c>
      <c r="S182" s="35">
        <v>27</v>
      </c>
    </row>
    <row r="183" spans="18:19" ht="15.75" thickBot="1" x14ac:dyDescent="0.3">
      <c r="R183" s="34">
        <v>10</v>
      </c>
      <c r="S183" s="35">
        <v>27</v>
      </c>
    </row>
    <row r="184" spans="18:19" ht="15.75" thickBot="1" x14ac:dyDescent="0.3">
      <c r="R184" s="34">
        <v>10</v>
      </c>
      <c r="S184" s="35">
        <v>28</v>
      </c>
    </row>
    <row r="185" spans="18:19" ht="15.75" thickBot="1" x14ac:dyDescent="0.3">
      <c r="R185" s="34">
        <v>9</v>
      </c>
      <c r="S185" s="35">
        <v>28</v>
      </c>
    </row>
    <row r="186" spans="18:19" ht="15.75" thickBot="1" x14ac:dyDescent="0.3">
      <c r="R186" s="34">
        <v>6</v>
      </c>
      <c r="S186" s="35">
        <v>24</v>
      </c>
    </row>
    <row r="187" spans="18:19" ht="15.75" thickBot="1" x14ac:dyDescent="0.3">
      <c r="R187" s="34">
        <v>10</v>
      </c>
      <c r="S187" s="35">
        <v>28</v>
      </c>
    </row>
    <row r="188" spans="18:19" ht="15.75" thickBot="1" x14ac:dyDescent="0.3">
      <c r="R188" s="34">
        <v>9</v>
      </c>
      <c r="S188" s="35">
        <v>28</v>
      </c>
    </row>
    <row r="189" spans="18:19" ht="15.75" thickBot="1" x14ac:dyDescent="0.3">
      <c r="R189" s="34">
        <v>31</v>
      </c>
      <c r="S189" s="35">
        <v>56</v>
      </c>
    </row>
    <row r="190" spans="18:19" ht="15.75" thickBot="1" x14ac:dyDescent="0.3">
      <c r="R190" s="34">
        <v>30</v>
      </c>
      <c r="S190" s="35">
        <v>56</v>
      </c>
    </row>
    <row r="191" spans="18:19" ht="15.75" thickBot="1" x14ac:dyDescent="0.3">
      <c r="R191" s="34">
        <v>22</v>
      </c>
      <c r="S191" s="35">
        <v>56</v>
      </c>
    </row>
    <row r="192" spans="18:19" ht="15.75" thickBot="1" x14ac:dyDescent="0.3">
      <c r="R192" s="34">
        <v>31</v>
      </c>
      <c r="S192" s="35">
        <v>30</v>
      </c>
    </row>
    <row r="193" spans="18:19" ht="15.75" thickBot="1" x14ac:dyDescent="0.3">
      <c r="R193" s="34">
        <v>30</v>
      </c>
      <c r="S193" s="35">
        <v>30</v>
      </c>
    </row>
    <row r="194" spans="18:19" ht="15.75" thickBot="1" x14ac:dyDescent="0.3">
      <c r="R194" s="34">
        <v>22</v>
      </c>
      <c r="S194" s="35">
        <v>30</v>
      </c>
    </row>
    <row r="195" spans="18:19" ht="15.75" thickBot="1" x14ac:dyDescent="0.3">
      <c r="R195" s="34">
        <v>31</v>
      </c>
      <c r="S195" s="35">
        <v>20</v>
      </c>
    </row>
    <row r="196" spans="18:19" ht="15.75" thickBot="1" x14ac:dyDescent="0.3">
      <c r="R196" s="34">
        <v>30</v>
      </c>
      <c r="S196" s="35">
        <v>20</v>
      </c>
    </row>
    <row r="197" spans="18:19" ht="15.75" thickBot="1" x14ac:dyDescent="0.3">
      <c r="R197" s="34">
        <v>21</v>
      </c>
      <c r="S197" s="35">
        <v>20</v>
      </c>
    </row>
    <row r="198" spans="18:19" ht="15.75" thickBot="1" x14ac:dyDescent="0.3">
      <c r="R198" s="34">
        <v>31</v>
      </c>
      <c r="S198" s="35">
        <v>12</v>
      </c>
    </row>
    <row r="199" spans="18:19" ht="15.75" thickBot="1" x14ac:dyDescent="0.3">
      <c r="R199" s="34">
        <v>30</v>
      </c>
      <c r="S199" s="35">
        <v>12</v>
      </c>
    </row>
    <row r="200" spans="18:19" ht="15.75" thickBot="1" x14ac:dyDescent="0.3">
      <c r="R200" s="34">
        <v>21</v>
      </c>
      <c r="S200" s="35">
        <v>12</v>
      </c>
    </row>
    <row r="201" spans="18:19" ht="15.75" thickBot="1" x14ac:dyDescent="0.3">
      <c r="R201" s="34">
        <v>31</v>
      </c>
      <c r="S201" s="35">
        <v>20</v>
      </c>
    </row>
    <row r="202" spans="18:19" ht="15.75" thickBot="1" x14ac:dyDescent="0.3">
      <c r="R202" s="34">
        <v>30</v>
      </c>
      <c r="S202" s="35">
        <v>20</v>
      </c>
    </row>
    <row r="203" spans="18:19" ht="15.75" thickBot="1" x14ac:dyDescent="0.3">
      <c r="R203" s="34">
        <v>21</v>
      </c>
      <c r="S203" s="35">
        <v>20</v>
      </c>
    </row>
    <row r="204" spans="18:19" x14ac:dyDescent="0.25">
      <c r="R204">
        <f>SUM(R5:R203)</f>
        <v>3730</v>
      </c>
      <c r="S204">
        <f>SUM(S5:S203)</f>
        <v>4637</v>
      </c>
    </row>
  </sheetData>
  <mergeCells count="2">
    <mergeCell ref="R82:R83"/>
    <mergeCell ref="S82:S8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21EE04-A267-44A6-9FCC-C4927B74AB63}"/>
</file>

<file path=customXml/itemProps2.xml><?xml version="1.0" encoding="utf-8"?>
<ds:datastoreItem xmlns:ds="http://schemas.openxmlformats.org/officeDocument/2006/customXml" ds:itemID="{36CFA05B-D470-4AB2-B849-527D2EF3284C}"/>
</file>

<file path=customXml/itemProps3.xml><?xml version="1.0" encoding="utf-8"?>
<ds:datastoreItem xmlns:ds="http://schemas.openxmlformats.org/officeDocument/2006/customXml" ds:itemID="{8176F79C-C934-456C-AD46-12BD154346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2026-01-13T10:58:26Z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